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P\"/>
    </mc:Choice>
  </mc:AlternateContent>
  <bookViews>
    <workbookView xWindow="0" yWindow="0" windowWidth="19200" windowHeight="12180" tabRatio="810"/>
  </bookViews>
  <sheets>
    <sheet name="obliczenia_efekt_PM10" sheetId="1" r:id="rId1"/>
    <sheet name="obliczenia_efekt_PM2,5" sheetId="6" r:id="rId2"/>
    <sheet name="obliczenia_efekt_B(a)P" sheetId="7" r:id="rId3"/>
    <sheet name="obliczenia_efekt_SO2" sheetId="9" r:id="rId4"/>
    <sheet name="obliczenia_efekt_NO2" sheetId="8" r:id="rId5"/>
    <sheet name="źródła ciepła " sheetId="10" r:id="rId6"/>
    <sheet name="termomodernizacja" sheetId="2" r:id="rId7"/>
    <sheet name="emisja powierzchniowa_miasta" sheetId="3" r:id="rId8"/>
    <sheet name="emisja powierzchniowa_gminy" sheetId="4" r:id="rId9"/>
    <sheet name="powierzchnie_gminy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6" l="1"/>
  <c r="J10" i="7"/>
  <c r="J10" i="9"/>
  <c r="J10" i="8"/>
  <c r="J10" i="1"/>
  <c r="J3" i="6"/>
  <c r="J4" i="6"/>
  <c r="J6" i="6"/>
  <c r="J8" i="6"/>
  <c r="J9" i="6"/>
  <c r="J3" i="7"/>
  <c r="J4" i="7"/>
  <c r="J6" i="7"/>
  <c r="J8" i="7"/>
  <c r="J9" i="7"/>
  <c r="J3" i="9"/>
  <c r="J4" i="9"/>
  <c r="J6" i="9"/>
  <c r="J8" i="9"/>
  <c r="J9" i="9"/>
  <c r="J3" i="8"/>
  <c r="J4" i="8"/>
  <c r="J6" i="8"/>
  <c r="J8" i="8"/>
  <c r="J9" i="8"/>
  <c r="J3" i="1"/>
  <c r="J4" i="1"/>
  <c r="J6" i="1"/>
  <c r="J8" i="1"/>
  <c r="J9" i="1"/>
  <c r="J2" i="6"/>
  <c r="J2" i="7"/>
  <c r="J2" i="9"/>
  <c r="J2" i="8"/>
  <c r="J2" i="1"/>
  <c r="D4" i="2"/>
  <c r="D6" i="2"/>
  <c r="E9" i="8" l="1"/>
  <c r="E8" i="8"/>
  <c r="E6" i="8"/>
  <c r="E4" i="8"/>
  <c r="D5" i="8"/>
  <c r="D6" i="8"/>
  <c r="D7" i="8"/>
  <c r="D8" i="8"/>
  <c r="D9" i="8"/>
  <c r="D4" i="8"/>
  <c r="E9" i="9"/>
  <c r="E8" i="9"/>
  <c r="E6" i="9"/>
  <c r="E4" i="9"/>
  <c r="D5" i="9"/>
  <c r="D6" i="9"/>
  <c r="D7" i="9"/>
  <c r="D8" i="9"/>
  <c r="D9" i="9"/>
  <c r="D4" i="9"/>
  <c r="E9" i="7"/>
  <c r="E8" i="7"/>
  <c r="E6" i="7"/>
  <c r="E4" i="7"/>
  <c r="D5" i="7"/>
  <c r="D6" i="7"/>
  <c r="D7" i="7"/>
  <c r="D8" i="7"/>
  <c r="D9" i="7"/>
  <c r="D4" i="7"/>
  <c r="E9" i="6"/>
  <c r="E8" i="6"/>
  <c r="E6" i="6"/>
  <c r="E4" i="6"/>
  <c r="D5" i="6"/>
  <c r="D6" i="6"/>
  <c r="D7" i="6"/>
  <c r="D8" i="6"/>
  <c r="D9" i="6"/>
  <c r="D4" i="6"/>
  <c r="E9" i="1"/>
  <c r="E8" i="1"/>
  <c r="E6" i="1"/>
  <c r="E4" i="1"/>
  <c r="D5" i="1"/>
  <c r="D6" i="1"/>
  <c r="D7" i="1"/>
  <c r="D8" i="1"/>
  <c r="D9" i="1"/>
  <c r="D4" i="1"/>
  <c r="C6" i="2" l="1"/>
  <c r="V6" i="10"/>
  <c r="S6" i="10"/>
  <c r="P6" i="10"/>
  <c r="M6" i="10"/>
  <c r="J6" i="10"/>
  <c r="U4" i="10"/>
  <c r="U5" i="10"/>
  <c r="U6" i="10"/>
  <c r="U7" i="10"/>
  <c r="U8" i="10"/>
  <c r="U9" i="10"/>
  <c r="R4" i="10"/>
  <c r="R5" i="10"/>
  <c r="R6" i="10"/>
  <c r="R7" i="10"/>
  <c r="R8" i="10"/>
  <c r="R9" i="10"/>
  <c r="O4" i="10"/>
  <c r="O5" i="10"/>
  <c r="O6" i="10"/>
  <c r="O7" i="10"/>
  <c r="O8" i="10"/>
  <c r="O9" i="10"/>
  <c r="L4" i="10"/>
  <c r="L5" i="10"/>
  <c r="L6" i="10"/>
  <c r="L7" i="10"/>
  <c r="L8" i="10"/>
  <c r="L9" i="10"/>
  <c r="G5" i="10"/>
  <c r="I5" i="10" s="1"/>
  <c r="F3" i="10"/>
  <c r="G3" i="10" s="1"/>
  <c r="I3" i="10" s="1"/>
  <c r="F4" i="10"/>
  <c r="G4" i="10" s="1"/>
  <c r="I4" i="10" s="1"/>
  <c r="F5" i="10"/>
  <c r="F6" i="10"/>
  <c r="G6" i="10" s="1"/>
  <c r="I6" i="10" s="1"/>
  <c r="F7" i="10"/>
  <c r="G7" i="10" s="1"/>
  <c r="I7" i="10" s="1"/>
  <c r="F8" i="10"/>
  <c r="G8" i="10" s="1"/>
  <c r="I8" i="10" s="1"/>
  <c r="F9" i="10"/>
  <c r="G9" i="10" s="1"/>
  <c r="I9" i="10" s="1"/>
  <c r="F2" i="10"/>
  <c r="G2" i="10" s="1"/>
  <c r="I2" i="10" s="1"/>
  <c r="E3" i="10"/>
  <c r="E4" i="10"/>
  <c r="E5" i="10"/>
  <c r="E6" i="10"/>
  <c r="E7" i="10"/>
  <c r="E8" i="10"/>
  <c r="E9" i="10"/>
  <c r="E2" i="10"/>
  <c r="L3" i="10" l="1"/>
  <c r="R3" i="10"/>
  <c r="O3" i="10"/>
  <c r="U3" i="10"/>
  <c r="L2" i="10"/>
  <c r="O2" i="10"/>
  <c r="P2" i="10" s="1"/>
  <c r="E5" i="7" s="1"/>
  <c r="R2" i="10"/>
  <c r="S2" i="10" s="1"/>
  <c r="E5" i="9" s="1"/>
  <c r="U2" i="10"/>
  <c r="S4" i="10"/>
  <c r="V4" i="10"/>
  <c r="P4" i="10"/>
  <c r="M4" i="10"/>
  <c r="J4" i="10"/>
  <c r="S8" i="10"/>
  <c r="V8" i="10"/>
  <c r="P8" i="10"/>
  <c r="M8" i="10"/>
  <c r="J8" i="10"/>
  <c r="S7" i="10"/>
  <c r="V7" i="10"/>
  <c r="P7" i="10"/>
  <c r="M7" i="10"/>
  <c r="J7" i="10"/>
  <c r="S3" i="10"/>
  <c r="E7" i="9" s="1"/>
  <c r="V3" i="10"/>
  <c r="E7" i="8" s="1"/>
  <c r="P3" i="10"/>
  <c r="E7" i="7" s="1"/>
  <c r="M3" i="10"/>
  <c r="E7" i="6" s="1"/>
  <c r="J3" i="10"/>
  <c r="E7" i="1" s="1"/>
  <c r="S5" i="10"/>
  <c r="V5" i="10"/>
  <c r="P5" i="10"/>
  <c r="M5" i="10"/>
  <c r="J5" i="10"/>
  <c r="V2" i="10"/>
  <c r="E5" i="8" s="1"/>
  <c r="M2" i="10"/>
  <c r="E5" i="6" s="1"/>
  <c r="J2" i="10"/>
  <c r="E5" i="1" s="1"/>
  <c r="S9" i="10"/>
  <c r="V9" i="10"/>
  <c r="P9" i="10"/>
  <c r="M9" i="10"/>
  <c r="J9" i="10"/>
  <c r="C9" i="9" l="1"/>
  <c r="C8" i="9"/>
  <c r="C7" i="9"/>
  <c r="C6" i="9"/>
  <c r="C5" i="9"/>
  <c r="C4" i="9"/>
  <c r="C3" i="9"/>
  <c r="C2" i="9"/>
  <c r="C9" i="8"/>
  <c r="C8" i="8"/>
  <c r="C7" i="8"/>
  <c r="C6" i="8"/>
  <c r="C5" i="8"/>
  <c r="C4" i="8"/>
  <c r="C3" i="8"/>
  <c r="C2" i="8"/>
  <c r="C9" i="7"/>
  <c r="C8" i="7"/>
  <c r="C7" i="7"/>
  <c r="C6" i="7"/>
  <c r="C5" i="7"/>
  <c r="C4" i="7"/>
  <c r="C3" i="7"/>
  <c r="C2" i="7"/>
  <c r="C9" i="6"/>
  <c r="C8" i="6"/>
  <c r="C7" i="6"/>
  <c r="C6" i="6"/>
  <c r="C5" i="6"/>
  <c r="C4" i="6"/>
  <c r="C3" i="6"/>
  <c r="C2" i="6"/>
  <c r="L4" i="7" l="1"/>
  <c r="L5" i="7"/>
  <c r="L8" i="7"/>
  <c r="L8" i="9"/>
  <c r="L9" i="9"/>
  <c r="L4" i="9"/>
  <c r="L5" i="9"/>
  <c r="L5" i="6"/>
  <c r="L8" i="6"/>
  <c r="L9" i="6"/>
  <c r="L5" i="8"/>
  <c r="L6" i="8"/>
  <c r="L9" i="8"/>
  <c r="L6" i="6"/>
  <c r="L7" i="7"/>
  <c r="L7" i="6"/>
  <c r="L6" i="7"/>
  <c r="L9" i="7"/>
  <c r="L7" i="8"/>
  <c r="L6" i="9"/>
  <c r="L4" i="6"/>
  <c r="L4" i="8"/>
  <c r="L8" i="8"/>
  <c r="L7" i="9"/>
  <c r="C3" i="1" l="1"/>
  <c r="C4" i="1"/>
  <c r="C5" i="1"/>
  <c r="C6" i="1"/>
  <c r="C7" i="1"/>
  <c r="L7" i="1" s="1"/>
  <c r="C8" i="1"/>
  <c r="C9" i="1"/>
  <c r="C2" i="1"/>
  <c r="L9" i="1"/>
  <c r="L8" i="1"/>
  <c r="L5" i="1"/>
  <c r="L4" i="1"/>
  <c r="D16" i="3"/>
  <c r="F7" i="1" l="1"/>
  <c r="G7" i="1" s="1"/>
  <c r="L6" i="1"/>
  <c r="F9" i="7"/>
  <c r="F5" i="7"/>
  <c r="F8" i="7"/>
  <c r="F7" i="7"/>
  <c r="F6" i="7"/>
  <c r="F4" i="7"/>
  <c r="F5" i="6"/>
  <c r="F8" i="6"/>
  <c r="F4" i="6"/>
  <c r="F7" i="6"/>
  <c r="F6" i="6"/>
  <c r="F9" i="6"/>
  <c r="F7" i="9"/>
  <c r="F6" i="9"/>
  <c r="F9" i="9"/>
  <c r="F5" i="9"/>
  <c r="F8" i="9"/>
  <c r="F4" i="9"/>
  <c r="F4" i="8"/>
  <c r="F9" i="8"/>
  <c r="F5" i="8"/>
  <c r="F7" i="8"/>
  <c r="F6" i="8"/>
  <c r="F8" i="8"/>
  <c r="F9" i="1"/>
  <c r="G9" i="1" s="1"/>
  <c r="F5" i="1"/>
  <c r="G5" i="1" s="1"/>
  <c r="F8" i="1"/>
  <c r="G8" i="1" s="1"/>
  <c r="F6" i="1"/>
  <c r="F4" i="1"/>
  <c r="G4" i="1" s="1"/>
  <c r="G6" i="8" l="1"/>
  <c r="I6" i="8"/>
  <c r="K6" i="8" s="1"/>
  <c r="G6" i="9"/>
  <c r="I6" i="9"/>
  <c r="K6" i="9" s="1"/>
  <c r="G6" i="7"/>
  <c r="I6" i="7"/>
  <c r="K6" i="7" s="1"/>
  <c r="G6" i="6"/>
  <c r="I6" i="6"/>
  <c r="K6" i="6" s="1"/>
  <c r="G6" i="1"/>
  <c r="I6" i="1"/>
  <c r="K6" i="1" s="1"/>
  <c r="I9" i="1"/>
  <c r="K9" i="1" s="1"/>
  <c r="I8" i="1"/>
  <c r="K8" i="1" s="1"/>
  <c r="I7" i="1"/>
  <c r="I4" i="9"/>
  <c r="K4" i="9" s="1"/>
  <c r="G4" i="9"/>
  <c r="I4" i="1"/>
  <c r="K4" i="1" s="1"/>
  <c r="G4" i="8"/>
  <c r="I4" i="8"/>
  <c r="K4" i="8" s="1"/>
  <c r="G9" i="9"/>
  <c r="I9" i="9"/>
  <c r="K9" i="9" s="1"/>
  <c r="G5" i="6"/>
  <c r="I5" i="6"/>
  <c r="I7" i="7"/>
  <c r="G7" i="7"/>
  <c r="I7" i="6"/>
  <c r="G7" i="6"/>
  <c r="G8" i="7"/>
  <c r="I8" i="7"/>
  <c r="K8" i="7" s="1"/>
  <c r="I5" i="8"/>
  <c r="G5" i="8"/>
  <c r="I8" i="9"/>
  <c r="K8" i="9" s="1"/>
  <c r="G8" i="9"/>
  <c r="G7" i="9"/>
  <c r="I7" i="9"/>
  <c r="I4" i="6"/>
  <c r="K4" i="6" s="1"/>
  <c r="G4" i="6"/>
  <c r="I4" i="7"/>
  <c r="K4" i="7" s="1"/>
  <c r="G4" i="7"/>
  <c r="G5" i="7"/>
  <c r="I5" i="7"/>
  <c r="I7" i="8"/>
  <c r="G7" i="8"/>
  <c r="I5" i="1"/>
  <c r="G8" i="8"/>
  <c r="I8" i="8"/>
  <c r="K8" i="8" s="1"/>
  <c r="G9" i="8"/>
  <c r="I9" i="8"/>
  <c r="K9" i="8" s="1"/>
  <c r="G5" i="9"/>
  <c r="I5" i="9"/>
  <c r="I9" i="6"/>
  <c r="K9" i="6" s="1"/>
  <c r="G9" i="6"/>
  <c r="G8" i="6"/>
  <c r="I8" i="6"/>
  <c r="K8" i="6" s="1"/>
  <c r="I9" i="7"/>
  <c r="K9" i="7" s="1"/>
  <c r="G9" i="7"/>
  <c r="C4" i="2"/>
  <c r="C3" i="2"/>
  <c r="D3" i="2" s="1"/>
  <c r="C5" i="2"/>
  <c r="D5" i="2" s="1"/>
  <c r="K7" i="9" l="1"/>
  <c r="J7" i="9"/>
  <c r="K7" i="8"/>
  <c r="J7" i="8"/>
  <c r="K7" i="6"/>
  <c r="J7" i="6"/>
  <c r="K7" i="7"/>
  <c r="J7" i="7"/>
  <c r="K7" i="1"/>
  <c r="J7" i="1"/>
  <c r="K5" i="9"/>
  <c r="J5" i="9"/>
  <c r="K5" i="1"/>
  <c r="J5" i="1"/>
  <c r="K5" i="8"/>
  <c r="J5" i="8"/>
  <c r="K5" i="7"/>
  <c r="J5" i="7"/>
  <c r="K5" i="6"/>
  <c r="J5" i="6"/>
  <c r="L3" i="9"/>
  <c r="L3" i="8"/>
  <c r="L3" i="1"/>
  <c r="E3" i="2"/>
  <c r="L3" i="7"/>
  <c r="E4" i="2"/>
  <c r="L3" i="6"/>
  <c r="N4" i="2" l="1"/>
  <c r="L4" i="2"/>
  <c r="M4" i="2" s="1"/>
  <c r="E3" i="9" s="1"/>
  <c r="L3" i="2"/>
  <c r="N3" i="2"/>
  <c r="H4" i="2"/>
  <c r="J4" i="2"/>
  <c r="F4" i="2"/>
  <c r="F3" i="2"/>
  <c r="J3" i="2"/>
  <c r="H3" i="2"/>
  <c r="I4" i="2"/>
  <c r="E3" i="6" s="1"/>
  <c r="K4" i="2"/>
  <c r="E3" i="7" s="1"/>
  <c r="O4" i="2"/>
  <c r="E3" i="8" s="1"/>
  <c r="G4" i="2"/>
  <c r="E3" i="1" s="1"/>
  <c r="H10" i="1"/>
  <c r="L2" i="1"/>
  <c r="L10" i="1" s="1"/>
  <c r="H10" i="6"/>
  <c r="L2" i="6"/>
  <c r="L10" i="6" s="1"/>
  <c r="L2" i="7"/>
  <c r="L10" i="7" s="1"/>
  <c r="H10" i="7"/>
  <c r="L2" i="8"/>
  <c r="L10" i="8" s="1"/>
  <c r="H10" i="8"/>
  <c r="E5" i="2"/>
  <c r="H10" i="9"/>
  <c r="L2" i="9"/>
  <c r="L10" i="9" s="1"/>
  <c r="L5" i="2" l="1"/>
  <c r="N5" i="2"/>
  <c r="O5" i="2" s="1"/>
  <c r="J5" i="2"/>
  <c r="F5" i="2"/>
  <c r="G5" i="2" s="1"/>
  <c r="H5" i="2"/>
  <c r="I5" i="2" s="1"/>
  <c r="E6" i="2"/>
  <c r="K3" i="2"/>
  <c r="E2" i="7" s="1"/>
  <c r="G3" i="2"/>
  <c r="E2" i="1" s="1"/>
  <c r="M5" i="2"/>
  <c r="K5" i="2"/>
  <c r="O3" i="2"/>
  <c r="E2" i="8" s="1"/>
  <c r="M3" i="2"/>
  <c r="E2" i="9" s="1"/>
  <c r="L6" i="2"/>
  <c r="M6" i="2" s="1"/>
  <c r="I3" i="2"/>
  <c r="E2" i="6" s="1"/>
  <c r="H6" i="2"/>
  <c r="I6" i="2" s="1"/>
  <c r="N6" i="2" l="1"/>
  <c r="O6" i="2" s="1"/>
  <c r="F6" i="2"/>
  <c r="G6" i="2" s="1"/>
  <c r="J6" i="2"/>
  <c r="K6" i="2" s="1"/>
  <c r="D3" i="6"/>
  <c r="F3" i="6" s="1"/>
  <c r="D2" i="6"/>
  <c r="F2" i="6" s="1"/>
  <c r="D2" i="9"/>
  <c r="F2" i="9" s="1"/>
  <c r="D3" i="9"/>
  <c r="F3" i="9" s="1"/>
  <c r="D3" i="1"/>
  <c r="F3" i="1" s="1"/>
  <c r="D2" i="1"/>
  <c r="F2" i="1" s="1"/>
  <c r="D3" i="7"/>
  <c r="F3" i="7" s="1"/>
  <c r="D2" i="7"/>
  <c r="F2" i="7" s="1"/>
  <c r="D3" i="8"/>
  <c r="F3" i="8" s="1"/>
  <c r="D2" i="8"/>
  <c r="F2" i="8" s="1"/>
  <c r="G3" i="8" l="1"/>
  <c r="I3" i="8"/>
  <c r="K3" i="8" s="1"/>
  <c r="G3" i="7"/>
  <c r="I3" i="7"/>
  <c r="K3" i="7" s="1"/>
  <c r="I3" i="1"/>
  <c r="K3" i="1" s="1"/>
  <c r="G3" i="1"/>
  <c r="G2" i="9"/>
  <c r="I2" i="9"/>
  <c r="K2" i="9" s="1"/>
  <c r="G3" i="6"/>
  <c r="I3" i="6"/>
  <c r="K3" i="6" s="1"/>
  <c r="G2" i="8"/>
  <c r="I2" i="8"/>
  <c r="K2" i="8" s="1"/>
  <c r="G2" i="7"/>
  <c r="I2" i="7"/>
  <c r="K2" i="7" s="1"/>
  <c r="G2" i="1"/>
  <c r="I2" i="1"/>
  <c r="K2" i="1" s="1"/>
  <c r="G3" i="9"/>
  <c r="I3" i="9"/>
  <c r="K3" i="9" s="1"/>
  <c r="I2" i="6"/>
  <c r="K2" i="6" s="1"/>
  <c r="G2" i="6"/>
  <c r="I10" i="6" l="1"/>
  <c r="K11" i="6" s="1"/>
  <c r="K10" i="6"/>
  <c r="I10" i="1"/>
  <c r="K11" i="1" s="1"/>
  <c r="K10" i="1"/>
  <c r="K10" i="7"/>
  <c r="I10" i="7"/>
  <c r="K11" i="7" s="1"/>
  <c r="I10" i="8"/>
  <c r="K11" i="8" s="1"/>
  <c r="K10" i="8"/>
  <c r="K10" i="9"/>
  <c r="I10" i="9"/>
  <c r="K11" i="9" s="1"/>
</calcChain>
</file>

<file path=xl/comments1.xml><?xml version="1.0" encoding="utf-8"?>
<comments xmlns="http://schemas.openxmlformats.org/spreadsheetml/2006/main">
  <authors>
    <author>korszunk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korszunk: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z arkusza "emisja powierzchniowa_miasta/gminy" z kolumny od O do V dla odpowiedniego źródła ciepła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korszunk:</t>
        </r>
        <r>
          <rPr>
            <sz val="9"/>
            <color indexed="81"/>
            <rFont val="Tahoma"/>
            <family val="2"/>
            <charset val="238"/>
          </rPr>
          <t xml:space="preserve">
Można wprowadzić swoje dane, gdy znana jest dokładniejsza struktura źródeł dla danego nośnika (węgla lub drewna)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korszunk:</t>
        </r>
        <r>
          <rPr>
            <sz val="9"/>
            <color indexed="81"/>
            <rFont val="Tahoma"/>
            <family val="2"/>
            <charset val="238"/>
          </rPr>
          <t xml:space="preserve">
należy wpisać całkowitą powierzchnię mieszkalną w gminie z zakładki "powierzchnie_gminy" lub wartość, jaką dysponuje gmina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korszunk: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z arkusza "emisja powierzchniowa_miasta/gminy" z kolumny D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38"/>
          </rPr>
          <t>korszunk:</t>
        </r>
        <r>
          <rPr>
            <sz val="9"/>
            <color indexed="81"/>
            <rFont val="Tahoma"/>
            <family val="2"/>
            <charset val="238"/>
          </rPr>
          <t xml:space="preserve">
tu należy wpisać wartość z arkusza "emisja powierzchniowa_miasta/gminy" z kolumny J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38"/>
          </rPr>
          <t>korszunk:</t>
        </r>
        <r>
          <rPr>
            <sz val="9"/>
            <color indexed="81"/>
            <rFont val="Tahoma"/>
            <family val="2"/>
            <charset val="238"/>
          </rPr>
          <t xml:space="preserve">
tu należy wpisać wartość z arkusza "emisja powierzchniowa_miasta/gminy" z kolumny K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38"/>
          </rPr>
          <t>korszunk:</t>
        </r>
        <r>
          <rPr>
            <sz val="9"/>
            <color indexed="81"/>
            <rFont val="Tahoma"/>
            <family val="2"/>
            <charset val="238"/>
          </rPr>
          <t xml:space="preserve">
tu należy wpisać wartość z arkusza "emisja powierzchniowa_miasta/gminy" z kolumny L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  <charset val="238"/>
          </rPr>
          <t>korszunk:</t>
        </r>
        <r>
          <rPr>
            <sz val="9"/>
            <color indexed="81"/>
            <rFont val="Tahoma"/>
            <family val="2"/>
            <charset val="238"/>
          </rPr>
          <t xml:space="preserve">
tu należy wpisać wartość z arkusza "emisja powierzchniowa_miasta/gminy" z kolumny M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38"/>
          </rPr>
          <t>korszunk:</t>
        </r>
        <r>
          <rPr>
            <sz val="9"/>
            <color indexed="81"/>
            <rFont val="Tahoma"/>
            <family val="2"/>
            <charset val="238"/>
          </rPr>
          <t xml:space="preserve">
tu należy wpisać wartość z arkusza "emisja powierzchniowa_miasta/gminy" z kolumny N</t>
        </r>
      </text>
    </comment>
  </commentList>
</comments>
</file>

<file path=xl/sharedStrings.xml><?xml version="1.0" encoding="utf-8"?>
<sst xmlns="http://schemas.openxmlformats.org/spreadsheetml/2006/main" count="920" uniqueCount="652">
  <si>
    <t>Rodzaj działania</t>
  </si>
  <si>
    <t>Koszt inwestycyjny jednostkowy
 [zł/mieszk]</t>
  </si>
  <si>
    <t xml:space="preserve">Emisja PM10 przed [kg/ m2]
</t>
  </si>
  <si>
    <t xml:space="preserve">Emisja PM10 po [kg/m2]
</t>
  </si>
  <si>
    <t>Efekt ekolog. [kg/m2]</t>
  </si>
  <si>
    <t>Powierzchnia objęta działaniem [m2]</t>
  </si>
  <si>
    <t>Całk. efekt ekolog [kg/r]</t>
  </si>
  <si>
    <t>Całk. efekt ekolog [%]</t>
  </si>
  <si>
    <t>Całkowity koszt inwestycyjny 
[tys.zł]</t>
  </si>
  <si>
    <t>pełne ocieplenie mieszkania o dużych stratach ciepła</t>
  </si>
  <si>
    <t>częściowe ocieplenie mieszkania o dużych stratach ciepła</t>
  </si>
  <si>
    <t>Razem</t>
  </si>
  <si>
    <t>Koszt inwestycyjny zredukowania emisji PM10 o 1kg/r [zł]</t>
  </si>
  <si>
    <t>wyposażenie mieszkania  w kocioł nowego typu (zasypowy)</t>
  </si>
  <si>
    <t>wyposażenie mieszkania w kocioł gazowy</t>
  </si>
  <si>
    <t>wyposażenie mieszkania w kocioł olejowy</t>
  </si>
  <si>
    <t>Emisja PM10 [kg]</t>
  </si>
  <si>
    <t>Udział w zapotrzebowaniu 
ciepła i emisji</t>
  </si>
  <si>
    <t>Mieszkania o małych stratach ciepła</t>
  </si>
  <si>
    <t>Mieszkania o dużych stratach ciepła</t>
  </si>
  <si>
    <t>Ogółem</t>
  </si>
  <si>
    <t>pełny kod powiatu</t>
  </si>
  <si>
    <t>nazwa powiatu</t>
  </si>
  <si>
    <t>KOD gminy</t>
  </si>
  <si>
    <t>zapotrzebowanie ciepła z węgla</t>
  </si>
  <si>
    <t>zapotrzebowanie ciepła z oleju</t>
  </si>
  <si>
    <t>zapotrzebowanie ciepła z drewna</t>
  </si>
  <si>
    <t>zapotrzebowanie ciepła z gazu</t>
  </si>
  <si>
    <t>[GJ/rok]</t>
  </si>
  <si>
    <t>2461</t>
  </si>
  <si>
    <t>Powiat m.Bielsko-Biała</t>
  </si>
  <si>
    <t>2461011</t>
  </si>
  <si>
    <t>2462</t>
  </si>
  <si>
    <t>Powiat m.Bytom</t>
  </si>
  <si>
    <t>2462011</t>
  </si>
  <si>
    <t>2463</t>
  </si>
  <si>
    <t>Powiat m.Chorzów</t>
  </si>
  <si>
    <t>2463011</t>
  </si>
  <si>
    <t>2464</t>
  </si>
  <si>
    <t>Powiat m.Częstochowa</t>
  </si>
  <si>
    <t>2464011</t>
  </si>
  <si>
    <t>2465</t>
  </si>
  <si>
    <t>Powiat m.Dąbrowa Górnicza</t>
  </si>
  <si>
    <t>2465011</t>
  </si>
  <si>
    <t>2466</t>
  </si>
  <si>
    <t>Powiat m.Gliwice</t>
  </si>
  <si>
    <t>2466011</t>
  </si>
  <si>
    <t>2467</t>
  </si>
  <si>
    <t>Powiat m.Jastrzębie-Zdrój</t>
  </si>
  <si>
    <t>2467011</t>
  </si>
  <si>
    <t>2468</t>
  </si>
  <si>
    <t>Powiat m.Jaworzno</t>
  </si>
  <si>
    <t>2468011</t>
  </si>
  <si>
    <t>2469</t>
  </si>
  <si>
    <t>Powiat m.Katowice</t>
  </si>
  <si>
    <t>2469011</t>
  </si>
  <si>
    <t>2470</t>
  </si>
  <si>
    <t>Powiat m.Mysłowice</t>
  </si>
  <si>
    <t>2470011</t>
  </si>
  <si>
    <t>2471</t>
  </si>
  <si>
    <t>Powiat m.Piekary Śląskie</t>
  </si>
  <si>
    <t>2471011</t>
  </si>
  <si>
    <t>2472</t>
  </si>
  <si>
    <t>Powiat m.Ruda Śląska</t>
  </si>
  <si>
    <t>2472011</t>
  </si>
  <si>
    <t>2473</t>
  </si>
  <si>
    <t>Powiat m.Rybnik</t>
  </si>
  <si>
    <t>2473011</t>
  </si>
  <si>
    <t>2474</t>
  </si>
  <si>
    <t>Powiat m.Siemianowice Śląskie</t>
  </si>
  <si>
    <t>2474011</t>
  </si>
  <si>
    <t>2475</t>
  </si>
  <si>
    <t>Powiat m.Sosnowiec</t>
  </si>
  <si>
    <t>2475011</t>
  </si>
  <si>
    <t>2476</t>
  </si>
  <si>
    <t>Powiat m.Świętochłowice</t>
  </si>
  <si>
    <t>2476011</t>
  </si>
  <si>
    <t>2477</t>
  </si>
  <si>
    <t>Powiat m.Tychy</t>
  </si>
  <si>
    <t>2477011</t>
  </si>
  <si>
    <t>2478</t>
  </si>
  <si>
    <t>Powiat m.Zabrze</t>
  </si>
  <si>
    <t>2478011</t>
  </si>
  <si>
    <t>2479</t>
  </si>
  <si>
    <t>Powiat m.Żory</t>
  </si>
  <si>
    <t>2479011</t>
  </si>
  <si>
    <t>Powiat bielski</t>
  </si>
  <si>
    <t>2402011</t>
  </si>
  <si>
    <t>2402022</t>
  </si>
  <si>
    <t>2402032</t>
  </si>
  <si>
    <t>2402044</t>
  </si>
  <si>
    <t>2402052</t>
  </si>
  <si>
    <t>2402062</t>
  </si>
  <si>
    <t>2402072</t>
  </si>
  <si>
    <t>2402082</t>
  </si>
  <si>
    <t>2402094</t>
  </si>
  <si>
    <t>2402102</t>
  </si>
  <si>
    <t>Powiat cieszyński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</si>
  <si>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</si>
  <si>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</si>
  <si>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</si>
  <si>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</si>
  <si>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</si>
  <si>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</si>
  <si>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</si>
  <si>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</si>
  <si>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</si>
  <si>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2403104</t>
  </si>
  <si>
    <t>2403114</t>
  </si>
  <si>
    <t>2403122</t>
  </si>
  <si>
    <t>Powiat żywiecki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</si>
  <si>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</si>
  <si>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</si>
  <si>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</si>
  <si>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</si>
  <si>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</si>
  <si>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</si>
  <si>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</si>
  <si>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</si>
  <si>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</si>
  <si>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</si>
  <si>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</si>
  <si>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</si>
  <si>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</si>
  <si>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</si>
  <si>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</si>
  <si>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Powiat lubliniecki</t>
  </si>
  <si>
    <t>2407011</t>
  </si>
  <si>
    <t>2407022</t>
  </si>
  <si>
    <t>2407032</t>
  </si>
  <si>
    <t>2407042</t>
  </si>
  <si>
    <t>2407052</t>
  </si>
  <si>
    <t>2407062</t>
  </si>
  <si>
    <t>2407072</t>
  </si>
  <si>
    <t>2407084</t>
  </si>
  <si>
    <t>2407085</t>
  </si>
  <si>
    <t>Powiat tarnogórski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</si>
  <si>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</si>
  <si>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</si>
  <si>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</si>
  <si>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</si>
  <si>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</si>
  <si>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</si>
  <si>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</si>
  <si>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</si>
  <si>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</si>
  <si>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Powiat częstochowski</t>
  </si>
  <si>
    <t>2404014</t>
  </si>
  <si>
    <t>2404022</t>
  </si>
  <si>
    <t>2404032</t>
  </si>
  <si>
    <t>2404042</t>
  </si>
  <si>
    <t>2404052</t>
  </si>
  <si>
    <t>2404064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</si>
  <si>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</si>
  <si>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</si>
  <si>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</si>
  <si>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</si>
  <si>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</si>
  <si>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</si>
  <si>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</si>
  <si>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</si>
  <si>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</si>
  <si>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</si>
  <si>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Powiat kłobucki</t>
  </si>
  <si>
    <t>2406014</t>
  </si>
  <si>
    <t>2406024</t>
  </si>
  <si>
    <t>2406032</t>
  </si>
  <si>
    <t>2406042</t>
  </si>
  <si>
    <t>2406052</t>
  </si>
  <si>
    <t>2406062</t>
  </si>
  <si>
    <t>2406072</t>
  </si>
  <si>
    <t>2406082</t>
  </si>
  <si>
    <t>2406092</t>
  </si>
  <si>
    <t>Powiat myszkowski</t>
  </si>
  <si>
    <t>2409011</t>
  </si>
  <si>
    <t>2409024</t>
  </si>
  <si>
    <t>2409032</t>
  </si>
  <si>
    <t>2409042</t>
  </si>
  <si>
    <t>2409054</t>
  </si>
  <si>
    <t>Powiat gliwicki</t>
  </si>
  <si>
    <t>2405011</t>
  </si>
  <si>
    <t>2405021</t>
  </si>
  <si>
    <t>2405032</t>
  </si>
  <si>
    <t>2405042</t>
  </si>
  <si>
    <t>2405052</t>
  </si>
  <si>
    <t>2405064</t>
  </si>
  <si>
    <t>2405074</t>
  </si>
  <si>
    <t>2405082</t>
  </si>
  <si>
    <t>Powiat raciborski</t>
  </si>
  <si>
    <t>2411011</t>
  </si>
  <si>
    <t>2411022</t>
  </si>
  <si>
    <t>2411034</t>
  </si>
  <si>
    <t>2411042</t>
  </si>
  <si>
    <t>2411054</t>
  </si>
  <si>
    <t>2411062</t>
  </si>
  <si>
    <t>2411072</t>
  </si>
  <si>
    <t>2411082</t>
  </si>
  <si>
    <t>Powiat rybnicki</t>
  </si>
  <si>
    <t>2412014</t>
  </si>
  <si>
    <t>2412022</t>
  </si>
  <si>
    <t>2412032</t>
  </si>
  <si>
    <t>2412042</t>
  </si>
  <si>
    <t>2412052</t>
  </si>
  <si>
    <t>Powiat wodzisławski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</si>
  <si>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</si>
  <si>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</si>
  <si>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</si>
  <si>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</si>
  <si>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</si>
  <si>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</si>
  <si>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</si>
  <si>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</si>
  <si>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</si>
  <si>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Powiat będziński *</t>
  </si>
  <si>
    <t>2401011</t>
  </si>
  <si>
    <t>2401021</t>
  </si>
  <si>
    <t>2401031</t>
  </si>
  <si>
    <t>2401042</t>
  </si>
  <si>
    <t>2401052</t>
  </si>
  <si>
    <t>2401062</t>
  </si>
  <si>
    <t>2401074</t>
  </si>
  <si>
    <t>2401081</t>
  </si>
  <si>
    <t>Powiat zawierciański</t>
  </si>
  <si>
    <t>2416011</t>
  </si>
  <si>
    <t>2416021</t>
  </si>
  <si>
    <t>2416032</t>
  </si>
  <si>
    <t>2416042</t>
  </si>
  <si>
    <t>2416054</t>
  </si>
  <si>
    <t>2416064</t>
  </si>
  <si>
    <t>2416074</t>
  </si>
  <si>
    <t>2416084</t>
  </si>
  <si>
    <t>2416092</t>
  </si>
  <si>
    <t>2416102</t>
  </si>
  <si>
    <t>Powiat mikołowski</t>
  </si>
  <si>
    <t>2408011</t>
  </si>
  <si>
    <t>2408021</t>
  </si>
  <si>
    <t>2408031</t>
  </si>
  <si>
    <t>2408042</t>
  </si>
  <si>
    <t>2408052</t>
  </si>
  <si>
    <t>Powiat pszczyński</t>
  </si>
  <si>
    <t>2410012</t>
  </si>
  <si>
    <t>2410022</t>
  </si>
  <si>
    <t>2410032</t>
  </si>
  <si>
    <t>2410042</t>
  </si>
  <si>
    <t>2410054</t>
  </si>
  <si>
    <t>2410062</t>
  </si>
  <si>
    <t>Powiat bieruńsko-lędziński *</t>
  </si>
  <si>
    <t>2414011</t>
  </si>
  <si>
    <t>2414021</t>
  </si>
  <si>
    <t>2414031</t>
  </si>
  <si>
    <t>2414042</t>
  </si>
  <si>
    <t>2414052</t>
  </si>
  <si>
    <t>[kg/rok]</t>
  </si>
  <si>
    <t>Mieszkania o średnich stratach ciepła</t>
  </si>
  <si>
    <t>całkowita emisja PM10</t>
  </si>
  <si>
    <t>całkowita emisja PM2,5</t>
  </si>
  <si>
    <t>całkowita emisja B(a)P</t>
  </si>
  <si>
    <r>
      <t>Powierzchnia ogrzewana [m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]</t>
    </r>
  </si>
  <si>
    <t>Ogrzewanie centralne z sieci</t>
  </si>
  <si>
    <t>Kocioł węglowy z automatycznym sterowaniem</t>
  </si>
  <si>
    <t>Kocioł peletowy z automatycznym sterowaniem</t>
  </si>
  <si>
    <t>Kocioł węglowy zasypowy nowego typu</t>
  </si>
  <si>
    <t>Ogrzewanie gazowe</t>
  </si>
  <si>
    <t>zapotrzebowanie ciepła sieć ciepłownicza</t>
  </si>
  <si>
    <r>
      <t>całkowita emisja NO</t>
    </r>
    <r>
      <rPr>
        <b/>
        <vertAlign val="subscript"/>
        <sz val="9"/>
        <rFont val="Arial"/>
        <family val="2"/>
        <charset val="238"/>
      </rPr>
      <t>2</t>
    </r>
  </si>
  <si>
    <r>
      <t>całkowita emisja SO</t>
    </r>
    <r>
      <rPr>
        <b/>
        <vertAlign val="subscript"/>
        <sz val="9"/>
        <rFont val="Arial"/>
        <family val="2"/>
        <charset val="238"/>
      </rPr>
      <t>2</t>
    </r>
  </si>
  <si>
    <t>całkowite zapotrzebowanie ciepła</t>
  </si>
  <si>
    <t>Zapotrzebowanie ciepła [GJ/rok]</t>
  </si>
  <si>
    <t>Kocioł węglowy starego typu (pozycja wyjściowa przed zmianą)</t>
  </si>
  <si>
    <r>
      <t>Emisja PM10 [kg/m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</si>
  <si>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Kocioł olejowy</t>
  </si>
  <si>
    <t>Wskaźnik emisji PM10 [kg/GJ]</t>
  </si>
  <si>
    <t>wyposażenie mieszkania  w kocioł  węglowy automatyczny (retortowy)</t>
  </si>
  <si>
    <t>wyposażenie mieszkania  w kocioł peletowy automatyczny  (retortowy)</t>
  </si>
  <si>
    <t>Całkowita emisja</t>
  </si>
  <si>
    <t xml:space="preserve">Efekt/koszt inw.
[kg/100 zł]
</t>
  </si>
  <si>
    <t>Koszt inwestycyjny jednostkowy
 [zł/m2] (śr. 60 m2/mieszk.)</t>
  </si>
  <si>
    <t>Czechowice-Dziedzice</t>
  </si>
  <si>
    <t>Czerwionka-Leszczyny</t>
  </si>
  <si>
    <t>Łazy</t>
  </si>
  <si>
    <t>Pilica</t>
  </si>
  <si>
    <t>nazwa</t>
  </si>
  <si>
    <t>Szczyrk</t>
  </si>
  <si>
    <t>Bestwina</t>
  </si>
  <si>
    <t>Buczkowice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</si>
  <si>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</si>
  <si>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</si>
  <si>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</si>
  <si>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</si>
  <si>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</si>
  <si>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</si>
  <si>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</si>
  <si>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</si>
  <si>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</si>
  <si>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</si>
  <si>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</si>
  <si>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Dębowiec</t>
  </si>
  <si>
    <t>Goleszów</t>
  </si>
  <si>
    <t>Hażlach</t>
  </si>
  <si>
    <t>Istebna</t>
  </si>
  <si>
    <t>Skoczów</t>
  </si>
  <si>
    <t>Strumień</t>
  </si>
  <si>
    <t>Zebrzydowice</t>
  </si>
  <si>
    <t>Żywiec</t>
  </si>
  <si>
    <t>Czernichów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</si>
  <si>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</si>
  <si>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</si>
  <si>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</si>
  <si>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</si>
  <si>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</si>
  <si>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</si>
  <si>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</si>
  <si>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</si>
  <si>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</si>
  <si>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</si>
  <si>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</si>
  <si>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</si>
  <si>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</si>
  <si>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</si>
  <si>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</si>
  <si>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</si>
  <si>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</si>
  <si>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</si>
  <si>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</si>
  <si>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</si>
  <si>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</si>
  <si>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Kalety</t>
  </si>
  <si>
    <t>Miasteczko</t>
  </si>
  <si>
    <t>Radzionków</t>
  </si>
  <si>
    <t>Tarnowskie</t>
  </si>
  <si>
    <t>Krupski</t>
  </si>
  <si>
    <t>Ożarowice</t>
  </si>
  <si>
    <t>Świerklaniec</t>
  </si>
  <si>
    <t>Tworóg</t>
  </si>
  <si>
    <t>Zbrosławice</t>
  </si>
  <si>
    <t>Blachownia</t>
  </si>
  <si>
    <t>Dąbrowa</t>
  </si>
  <si>
    <t>Janów</t>
  </si>
  <si>
    <t>Kamienica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</si>
  <si>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</si>
  <si>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</si>
  <si>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</si>
  <si>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</si>
  <si>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</si>
  <si>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</si>
  <si>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</si>
  <si>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</si>
  <si>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</si>
  <si>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</si>
  <si>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</si>
  <si>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</si>
  <si>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</si>
  <si>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</si>
  <si>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</si>
  <si>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</si>
  <si>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</si>
  <si>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</si>
  <si>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</si>
  <si>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</si>
  <si>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</t>
  </si>
  <si>
    <t>Myszków</t>
  </si>
  <si>
    <t>Koziegłowy</t>
  </si>
  <si>
    <t>Niegowa</t>
  </si>
  <si>
    <t>Poraj</t>
  </si>
  <si>
    <t>Żarki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</si>
  <si>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</si>
  <si>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</si>
  <si>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</si>
  <si>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</si>
  <si>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</si>
  <si>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</si>
  <si>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</si>
  <si>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</si>
  <si>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Racibórz</t>
  </si>
  <si>
    <t>Kornowac</t>
  </si>
  <si>
    <t>Krzanowice</t>
  </si>
  <si>
    <t>Krzyżanowice</t>
  </si>
  <si>
    <t>Kuźnia</t>
  </si>
  <si>
    <t>Nędza</t>
  </si>
  <si>
    <t>Pietrowice</t>
  </si>
  <si>
    <t>Rudnik</t>
  </si>
  <si>
    <t>Gaszowice</t>
  </si>
  <si>
    <t>Jejkowice</t>
  </si>
  <si>
    <t>Lyski</t>
  </si>
  <si>
    <t>Świerklany</t>
  </si>
  <si>
    <t>Pszów</t>
  </si>
  <si>
    <t>Radlin</t>
  </si>
  <si>
    <t>Rydułtowy</t>
  </si>
  <si>
    <t>Wodzisław</t>
  </si>
  <si>
    <t>Godów</t>
  </si>
  <si>
    <t>Gorzyce</t>
  </si>
  <si>
    <t>Lubomia</t>
  </si>
  <si>
    <t>Marklowice</t>
  </si>
  <si>
    <t>Mszana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</si>
  <si>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</si>
  <si>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</si>
  <si>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</si>
  <si>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</si>
  <si>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</si>
  <si>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</si>
  <si>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</si>
  <si>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</si>
  <si>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Poręba</t>
  </si>
  <si>
    <t>Zawiercie</t>
  </si>
  <si>
    <t>Irządze</t>
  </si>
  <si>
    <t>Kroczyce</t>
  </si>
  <si>
    <t>Ogrodzieniec</t>
  </si>
  <si>
    <t>Szczekociny</t>
  </si>
  <si>
    <t>Włodowice</t>
  </si>
  <si>
    <t>Żarnowiec</t>
  </si>
  <si>
    <t>Łaziska</t>
  </si>
  <si>
    <t>Mikołów</t>
  </si>
  <si>
    <t>Orzesze</t>
  </si>
  <si>
    <t>Ornontowice</t>
  </si>
  <si>
    <t>Wyry</t>
  </si>
  <si>
    <t>Goczałkowice-Zdrój</t>
  </si>
  <si>
    <t>Kobiór</t>
  </si>
  <si>
    <t>Miedźna</t>
  </si>
  <si>
    <t>Pawłowice</t>
  </si>
  <si>
    <t>Pszczyna</t>
  </si>
  <si>
    <t>Suszec</t>
  </si>
  <si>
    <t>Bieruń</t>
  </si>
  <si>
    <t>Imielin</t>
  </si>
  <si>
    <t>Lędziny</t>
  </si>
  <si>
    <t>Bojszowy</t>
  </si>
  <si>
    <t>Chełm</t>
  </si>
  <si>
    <t>Emisja PM2,5 [kg/r]</t>
  </si>
  <si>
    <t>Emisja B(a)P [kg/r]</t>
  </si>
  <si>
    <t>Wskaźnik emisji PM2,5 [kg/GJ]</t>
  </si>
  <si>
    <t>Emisja PM2,5 [kg]</t>
  </si>
  <si>
    <r>
      <t>Emisja PM2,5 [kg/m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</si>
  <si>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Wskaźnik emisji B(a)P [kg/GJ]</t>
  </si>
  <si>
    <t>Emisja B(a)P [kg]</t>
  </si>
  <si>
    <r>
      <t>Emisja B(a)P [kg/m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</si>
  <si>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Wskaźnik emisji NO2 [kg/GJ]</t>
  </si>
  <si>
    <t>Emisja NO2 [kg]</t>
  </si>
  <si>
    <r>
      <t>Emisja NO2 [kg/m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</si>
  <si>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Wskaźnik emisji SO2 [kg/GJ]</t>
  </si>
  <si>
    <t>Emisja SO2 [kg]</t>
  </si>
  <si>
    <r>
      <t>Emisja SO2 [kg/m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</si>
  <si>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Rodzaj budynków mieszkalnych</t>
  </si>
  <si>
    <r>
      <t>Wskaźnik zapotrzebowanie na ciepło [W/m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K]</t>
    </r>
  </si>
  <si>
    <r>
      <t>Emisja SO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[kg/r]</t>
    </r>
  </si>
  <si>
    <r>
      <t>Emisja SO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[kg/ m2]</t>
    </r>
  </si>
  <si>
    <r>
      <t>Powierzchnia mieszkalna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</si>
  <si>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Emisja PM10     [kg/r]</t>
  </si>
  <si>
    <r>
      <t>Emisja PM10    [kg/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</si>
  <si>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Emisja PM2,5    [kg/ m2]</t>
  </si>
  <si>
    <t>Emisja B(a)P    [kg/ m2]</t>
  </si>
  <si>
    <r>
      <t>Emisja NO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[kg/r]</t>
    </r>
  </si>
  <si>
    <r>
      <t>Emisja NO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[kg/ m2]</t>
    </r>
  </si>
  <si>
    <t>Rodzaj ogrzewania budynku:</t>
  </si>
  <si>
    <t xml:space="preserve">Emisja PM2,5 przed [kg/ m2]
</t>
  </si>
  <si>
    <t xml:space="preserve">Emisja PM2,5 po [kg/m2]
</t>
  </si>
  <si>
    <t>Koszt inwestycyjny zredukowania emisji PM2,5 o 1kg/r [zł]</t>
  </si>
  <si>
    <t>Koszt inwestycyjny zredukowania emisji B(a)P o 1kg/r [zł]</t>
  </si>
  <si>
    <t xml:space="preserve">Emisja B(a)P przed [kg/ m2]
</t>
  </si>
  <si>
    <t xml:space="preserve">Emisja B(a)P po [kg/m2]
</t>
  </si>
  <si>
    <t xml:space="preserve">Emisja NO2 przed [kg/ m2]
</t>
  </si>
  <si>
    <t xml:space="preserve">Emisja NO2 po [kg/m2]
</t>
  </si>
  <si>
    <t>Koszt inwestycyjny zredukowania emisji NO2 o 1kg/r [zł]</t>
  </si>
  <si>
    <t>Koszt inwestycyjny zredukowania emisji SO2 o 1kg/r [zł]</t>
  </si>
  <si>
    <t xml:space="preserve">Emisja SO2 przed [kg/ m2]
</t>
  </si>
  <si>
    <t xml:space="preserve">Emisja SO2 po [kg/m2]
</t>
  </si>
  <si>
    <t>kocioł drewno inny</t>
  </si>
  <si>
    <t>%</t>
  </si>
  <si>
    <t>udział ciepła kocioł węglowy automatyczny</t>
  </si>
  <si>
    <t>udział ciepła kocioł węglowy zasypowy nowego typu</t>
  </si>
  <si>
    <t>udział ciepła kocioł węglowy starego typu</t>
  </si>
  <si>
    <t>udział ciepła kocioł peletowy automatyczny</t>
  </si>
  <si>
    <t>udział ciepła kocioł na drewno inny</t>
  </si>
  <si>
    <t>udział ciepła ogrzewanie gazowe</t>
  </si>
  <si>
    <t>udział ciepła kocioł olejowy</t>
  </si>
  <si>
    <t>udział ciepła ciepło sieciowe</t>
  </si>
  <si>
    <t>Zapotrzebowanie ciepła dla danego źródła [GJ/rok]</t>
  </si>
  <si>
    <t>Udział ciepła z nośnika energii [%]</t>
  </si>
  <si>
    <t>Udział ciepła ze źródła [%]</t>
  </si>
  <si>
    <t>Szczyrk (1)</t>
  </si>
  <si>
    <t>Bestwina (2)</t>
  </si>
  <si>
    <t>Buczkowice (2)</t>
  </si>
  <si>
    <t>Czechowice-Dziedzice (3)</t>
  </si>
  <si>
    <t>Jasienica (2)</t>
  </si>
  <si>
    <t>Jaworze (2)</t>
  </si>
  <si>
    <t>Kozy (2)</t>
  </si>
  <si>
    <t>Porąbka (2)</t>
  </si>
  <si>
    <t>Wilamowice (3)</t>
  </si>
  <si>
    <t>Wilkowice (2)</t>
  </si>
  <si>
    <t>Cieszyn (1)</t>
  </si>
  <si>
    <t>Ustroń (1)</t>
  </si>
  <si>
    <t>Wisła (1)</t>
  </si>
  <si>
    <t>Brenna (2)</t>
  </si>
  <si>
    <t>Chybie (2)</t>
  </si>
  <si>
    <t>Dębowiec (2)</t>
  </si>
  <si>
    <t>Goleszów (2)</t>
  </si>
  <si>
    <t>Hażlach (2) *</t>
  </si>
  <si>
    <t>Istebna (2)</t>
  </si>
  <si>
    <t>Skoczów (3)</t>
  </si>
  <si>
    <t>Strumień (3)</t>
  </si>
  <si>
    <t>Zebrzydowice (2)</t>
  </si>
  <si>
    <t>Żywiec (1)</t>
  </si>
  <si>
    <t>Czernichów (2)</t>
  </si>
  <si>
    <t>Gilowice (2)</t>
  </si>
  <si>
    <t>Jeleśnia (2)</t>
  </si>
  <si>
    <t>Koszarawa (2)</t>
  </si>
  <si>
    <t>Lipowa (2)</t>
  </si>
  <si>
    <t>Łękawica (2)</t>
  </si>
  <si>
    <t>Łodygowice (2)</t>
  </si>
  <si>
    <t>Milówka (2)</t>
  </si>
  <si>
    <t>Radziechowy-Wieprz (2)</t>
  </si>
  <si>
    <t>Rajcza (2)</t>
  </si>
  <si>
    <t>Ślemień (2)</t>
  </si>
  <si>
    <t>Świnna (2)</t>
  </si>
  <si>
    <t>Ujsoły (2)</t>
  </si>
  <si>
    <t>Węgierska Górka (2)</t>
  </si>
  <si>
    <t>Bielsko-Biała (1)</t>
  </si>
  <si>
    <t>Lubliniec (1)</t>
  </si>
  <si>
    <t>Boronów (2)</t>
  </si>
  <si>
    <t>Ciasna (2)</t>
  </si>
  <si>
    <t>Herby (2)</t>
  </si>
  <si>
    <t>Kochanowice (2)</t>
  </si>
  <si>
    <t>Koszęcin (2)</t>
  </si>
  <si>
    <t>Pawonków (2)</t>
  </si>
  <si>
    <t>Woźniki (3)</t>
  </si>
  <si>
    <t>Woźniki - miasto (4)</t>
  </si>
  <si>
    <t>Woźniki - obszar wiejski (5)</t>
  </si>
  <si>
    <t>Kalety (1)</t>
  </si>
  <si>
    <t>Miasteczko Śląskie (1)</t>
  </si>
  <si>
    <t>Radzionków (1) *</t>
  </si>
  <si>
    <t>Tarnowskie Góry (1)</t>
  </si>
  <si>
    <t>Krupski Młyn (2)</t>
  </si>
  <si>
    <t>Ożarowice (2) *</t>
  </si>
  <si>
    <t>Świerklaniec (2)</t>
  </si>
  <si>
    <t>Tworóg (2)</t>
  </si>
  <si>
    <t>Zbrosławice (2)</t>
  </si>
  <si>
    <t>Bytom (1)</t>
  </si>
  <si>
    <t>Piekary Śląskie (1)</t>
  </si>
  <si>
    <t>Blachownia (3)</t>
  </si>
  <si>
    <t>Dąbrowa Zielona (2)</t>
  </si>
  <si>
    <t>Janów (2)</t>
  </si>
  <si>
    <t>Kamienica Polska (2)</t>
  </si>
  <si>
    <t>Kłomnice (2)</t>
  </si>
  <si>
    <t>Koniecpol (3)</t>
  </si>
  <si>
    <t>Konopiska (2)</t>
  </si>
  <si>
    <t>Kruszyna (2)</t>
  </si>
  <si>
    <t>Lelów (2)</t>
  </si>
  <si>
    <t>Mstów (2)</t>
  </si>
  <si>
    <t>Mykanów (2)</t>
  </si>
  <si>
    <t>Olsztyn (2)</t>
  </si>
  <si>
    <t>Poczesna (2)</t>
  </si>
  <si>
    <t>Przyrów (2)</t>
  </si>
  <si>
    <t>Rędziny (2)</t>
  </si>
  <si>
    <t>Starcza (2)</t>
  </si>
  <si>
    <t>Kłobuck (3)</t>
  </si>
  <si>
    <t>Krzepice (3)</t>
  </si>
  <si>
    <t>Lipie (2)</t>
  </si>
  <si>
    <t>Miedźno (2)</t>
  </si>
  <si>
    <t>Opatów (2)</t>
  </si>
  <si>
    <t>Panki (2)</t>
  </si>
  <si>
    <t>Popów (2)</t>
  </si>
  <si>
    <t>Przystajń (2)</t>
  </si>
  <si>
    <t>Wręczyca Wielka (2)</t>
  </si>
  <si>
    <t>Myszków (1)</t>
  </si>
  <si>
    <t>Koziegłowy (3)</t>
  </si>
  <si>
    <t>Niegowa (2)</t>
  </si>
  <si>
    <t>Poraj (2)</t>
  </si>
  <si>
    <t>Żarki (3)</t>
  </si>
  <si>
    <t>Częstochowa (1)</t>
  </si>
  <si>
    <t>Knurów (1)</t>
  </si>
  <si>
    <t>Pyskowice (1)</t>
  </si>
  <si>
    <t>Gierałtowice (2)</t>
  </si>
  <si>
    <t>Pilchowice (2)</t>
  </si>
  <si>
    <t>Rudziniec (2)</t>
  </si>
  <si>
    <t>Sośnicowice (3) *</t>
  </si>
  <si>
    <t>Toszek (3)</t>
  </si>
  <si>
    <t>Wielowieś (2)</t>
  </si>
  <si>
    <t>Gliwice (1)</t>
  </si>
  <si>
    <t>Zabrze (1)</t>
  </si>
  <si>
    <t>Chorzów (1)</t>
  </si>
  <si>
    <t>Katowice (1)</t>
  </si>
  <si>
    <t>Mysłowice (1)</t>
  </si>
  <si>
    <t>Ruda Śląska (1)</t>
  </si>
  <si>
    <t>Siemianowice Śląskie (1)</t>
  </si>
  <si>
    <t>Świętochłowice (1)</t>
  </si>
  <si>
    <t>Racibórz (1)</t>
  </si>
  <si>
    <t>Kornowac (2)</t>
  </si>
  <si>
    <t>Krzanowice (3) *</t>
  </si>
  <si>
    <t>Krzyżanowice (2)</t>
  </si>
  <si>
    <t>Kuźnia Raciborska (3)</t>
  </si>
  <si>
    <t>Nędza (2)</t>
  </si>
  <si>
    <t>Pietrowice Wielkie (2)</t>
  </si>
  <si>
    <t>Rudnik (2)</t>
  </si>
  <si>
    <t>Czerwionka-Leszczyny (3)</t>
  </si>
  <si>
    <t>Gaszowice (2)</t>
  </si>
  <si>
    <t>Jejkowice (2)</t>
  </si>
  <si>
    <t>Lyski (2)</t>
  </si>
  <si>
    <t>Świerklany (2)</t>
  </si>
  <si>
    <t>Pszów (1)</t>
  </si>
  <si>
    <t>Radlin (1) *</t>
  </si>
  <si>
    <t>Rydułtowy (1)</t>
  </si>
  <si>
    <t>Wodzisław Śląski (1)</t>
  </si>
  <si>
    <t>Godów (2)</t>
  </si>
  <si>
    <t>Gorzyce (2)</t>
  </si>
  <si>
    <t>Lubomia (2)</t>
  </si>
  <si>
    <t>Marklowice (2)</t>
  </si>
  <si>
    <t>Mszana (2)</t>
  </si>
  <si>
    <t>Jastrzębie-Zdrój (1)</t>
  </si>
  <si>
    <t>Rybnik (1)</t>
  </si>
  <si>
    <t>Żory (1)</t>
  </si>
  <si>
    <t>Będzin (1)</t>
  </si>
  <si>
    <t>Czeladź (1)</t>
  </si>
  <si>
    <t>Wojkowice (1)</t>
  </si>
  <si>
    <t>Bobrowniki (2)</t>
  </si>
  <si>
    <t>Mierzęcice (2)</t>
  </si>
  <si>
    <t>Psary (2)</t>
  </si>
  <si>
    <t>Siewierz (3)</t>
  </si>
  <si>
    <t>Sławków (1) *</t>
  </si>
  <si>
    <t>Poręba (1)</t>
  </si>
  <si>
    <t>Zawiercie (1)</t>
  </si>
  <si>
    <t>Irządze (2)</t>
  </si>
  <si>
    <t>Kroczyce (2)</t>
  </si>
  <si>
    <t>Łazy (3)</t>
  </si>
  <si>
    <t>Ogrodzieniec (3)</t>
  </si>
  <si>
    <t>Pilica (3)</t>
  </si>
  <si>
    <t>Szczekociny (3)</t>
  </si>
  <si>
    <t>Włodowice (2)</t>
  </si>
  <si>
    <t>Żarnowiec (2)</t>
  </si>
  <si>
    <t>Dąbrowa Górnicza (1)</t>
  </si>
  <si>
    <t>Jaworzno (1)</t>
  </si>
  <si>
    <t>Sosnowiec (1)</t>
  </si>
  <si>
    <t>Łaziska Górne (1)</t>
  </si>
  <si>
    <t>Mikołów (1)</t>
  </si>
  <si>
    <t>Orzesze (1)</t>
  </si>
  <si>
    <t>Ornontowice (2)</t>
  </si>
  <si>
    <t>Wyry (2)</t>
  </si>
  <si>
    <t>Goczałkowice-Zdrój (2)</t>
  </si>
  <si>
    <t>Kobiór (2)</t>
  </si>
  <si>
    <t>Miedźna (2)</t>
  </si>
  <si>
    <t>Pawłowice (2)</t>
  </si>
  <si>
    <t>Pszczyna (3)</t>
  </si>
  <si>
    <t>Suszec (2)</t>
  </si>
  <si>
    <t>Bieruń (1)</t>
  </si>
  <si>
    <t>Imielin (1)</t>
  </si>
  <si>
    <t>Lędziny (1)</t>
  </si>
  <si>
    <t>Bojszowy (2)</t>
  </si>
  <si>
    <t>Chełm Śląski (2)</t>
  </si>
  <si>
    <t>Tychy (1)</t>
  </si>
  <si>
    <t>Nazwa gminy</t>
  </si>
  <si>
    <t>Powierzchnia mieszkalna, m2</t>
  </si>
  <si>
    <t>Dane GUS, stan na 2010 rok</t>
  </si>
  <si>
    <t>Wskaźnik x powierzchnia</t>
  </si>
  <si>
    <t>Całk. efekt ekolog [Mg/r]</t>
  </si>
  <si>
    <t>podłączenie mieszkania  do nitki ciepłowniczej, wyposażenie w ogrzewanie elektryczne lub pompę ciepła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</si>
</sst>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"/>
  </numFmts>
  <fonts count="1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perscript"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/>
    <xf numFmtId="1" fontId="0" fillId="0" borderId="1" xfId="0" applyNumberFormat="1" applyFont="1" applyFill="1" applyBorder="1"/>
    <xf numFmtId="164" fontId="0" fillId="0" borderId="1" xfId="0" applyNumberFormat="1" applyFont="1" applyFill="1" applyBorder="1"/>
    <xf numFmtId="2" fontId="0" fillId="0" borderId="1" xfId="0" applyNumberFormat="1" applyFont="1" applyFill="1" applyBorder="1"/>
    <xf numFmtId="10" fontId="0" fillId="0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4" fillId="0" borderId="1" xfId="0" applyFont="1" applyFill="1" applyBorder="1"/>
    <xf numFmtId="1" fontId="4" fillId="0" borderId="1" xfId="0" applyNumberFormat="1" applyFon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0" xfId="0" applyNumberFormat="1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NumberFormat="1" applyFont="1"/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/>
    <xf numFmtId="0" fontId="0" fillId="0" borderId="5" xfId="0" applyFill="1" applyBorder="1" applyAlignment="1">
      <alignment horizontal="left" wrapText="1"/>
    </xf>
    <xf numFmtId="0" fontId="0" fillId="2" borderId="0" xfId="0" applyFill="1"/>
    <xf numFmtId="0" fontId="12" fillId="0" borderId="1" xfId="0" applyFont="1" applyBorder="1" applyAlignment="1">
      <alignment wrapText="1"/>
    </xf>
    <xf numFmtId="0" fontId="12" fillId="5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165" fontId="12" fillId="0" borderId="1" xfId="0" applyNumberFormat="1" applyFont="1" applyBorder="1"/>
    <xf numFmtId="2" fontId="12" fillId="0" borderId="1" xfId="0" applyNumberFormat="1" applyFont="1" applyBorder="1"/>
    <xf numFmtId="1" fontId="12" fillId="0" borderId="1" xfId="0" applyNumberFormat="1" applyFont="1" applyBorder="1"/>
    <xf numFmtId="1" fontId="12" fillId="5" borderId="1" xfId="0" applyNumberFormat="1" applyFont="1" applyFill="1" applyBorder="1"/>
    <xf numFmtId="0" fontId="4" fillId="5" borderId="0" xfId="0" applyFont="1" applyFill="1" applyAlignment="1">
      <alignment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2" fontId="0" fillId="0" borderId="0" xfId="0" applyNumberFormat="1"/>
    <xf numFmtId="0" fontId="0" fillId="0" borderId="0" xfId="0" applyNumberForma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" fontId="3" fillId="6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1" xfId="0" applyNumberFormat="1" applyFont="1" applyBorder="1"/>
    <xf numFmtId="2" fontId="0" fillId="0" borderId="1" xfId="0" applyNumberFormat="1" applyFont="1" applyBorder="1"/>
    <xf numFmtId="0" fontId="0" fillId="7" borderId="1" xfId="0" applyFill="1" applyBorder="1"/>
    <xf numFmtId="2" fontId="0" fillId="7" borderId="1" xfId="0" applyNumberFormat="1" applyFill="1" applyBorder="1"/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10" fontId="0" fillId="8" borderId="1" xfId="0" applyNumberFormat="1" applyFill="1" applyBorder="1" applyAlignment="1">
      <alignment horizontal="left" wrapText="1"/>
    </xf>
    <xf numFmtId="166" fontId="14" fillId="0" borderId="1" xfId="0" applyNumberFormat="1" applyFont="1" applyFill="1" applyBorder="1"/>
    <xf numFmtId="0" fontId="12" fillId="0" borderId="1" xfId="0" applyFont="1" applyFill="1" applyBorder="1" applyAlignment="1">
      <alignment horizontal="right" wrapText="1"/>
    </xf>
    <xf numFmtId="1" fontId="0" fillId="8" borderId="1" xfId="0" applyNumberFormat="1" applyFont="1" applyFill="1" applyBorder="1"/>
    <xf numFmtId="0" fontId="2" fillId="6" borderId="4" xfId="0" applyFont="1" applyFill="1" applyBorder="1" applyAlignment="1">
      <alignment horizontal="left" wrapText="1"/>
    </xf>
    <xf numFmtId="9" fontId="0" fillId="0" borderId="1" xfId="0" applyNumberFormat="1" applyFont="1" applyFill="1" applyBorder="1"/>
    <xf numFmtId="2" fontId="4" fillId="0" borderId="1" xfId="0" applyNumberFormat="1" applyFont="1" applyFill="1" applyBorder="1"/>
    <xf numFmtId="165" fontId="4" fillId="0" borderId="1" xfId="0" applyNumberFormat="1" applyFont="1" applyFill="1" applyBorder="1"/>
    <xf numFmtId="0" fontId="2" fillId="6" borderId="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10" fontId="8" fillId="0" borderId="0" xfId="0" applyNumberFormat="1" applyFont="1"/>
    <xf numFmtId="1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18" sqref="A17:A18"/>
    </sheetView>
  </sheetViews>
  <sheetFormatPr defaultRowHeight="12.75" x14ac:dyDescent="0.2"/>
  <cols>
    <col min="1" max="1" width="32.85546875" style="1" customWidth="1"/>
    <col min="2" max="2" width="16.85546875" customWidth="1"/>
    <col min="3" max="3" width="17.28515625" customWidth="1"/>
    <col min="4" max="4" width="11.42578125" customWidth="1"/>
    <col min="5" max="6" width="11.5703125" customWidth="1"/>
    <col min="7" max="7" width="13.140625" customWidth="1"/>
    <col min="8" max="8" width="13" customWidth="1"/>
    <col min="9" max="10" width="9.85546875" customWidth="1"/>
    <col min="11" max="11" width="12.42578125" customWidth="1"/>
    <col min="12" max="12" width="11.5703125" customWidth="1"/>
  </cols>
  <sheetData>
    <row r="1" spans="1:12" ht="63.75" x14ac:dyDescent="0.2">
      <c r="A1" s="2" t="s">
        <v>0</v>
      </c>
      <c r="B1" s="3" t="s">
        <v>1</v>
      </c>
      <c r="C1" s="3" t="s">
        <v>276</v>
      </c>
      <c r="D1" s="2" t="s">
        <v>2</v>
      </c>
      <c r="E1" s="2" t="s">
        <v>3</v>
      </c>
      <c r="F1" s="3" t="s">
        <v>4</v>
      </c>
      <c r="G1" s="2" t="s">
        <v>275</v>
      </c>
      <c r="H1" s="2" t="s">
        <v>5</v>
      </c>
      <c r="I1" s="2" t="s">
        <v>6</v>
      </c>
      <c r="J1" s="2" t="s">
        <v>650</v>
      </c>
      <c r="K1" s="2" t="s">
        <v>7</v>
      </c>
      <c r="L1" s="3" t="s">
        <v>8</v>
      </c>
    </row>
    <row r="2" spans="1:12" s="5" customFormat="1" ht="25.5" x14ac:dyDescent="0.2">
      <c r="A2" s="4" t="s">
        <v>9</v>
      </c>
      <c r="B2" s="7">
        <v>20000</v>
      </c>
      <c r="C2" s="8">
        <f>B2/60</f>
        <v>333.33333333333331</v>
      </c>
      <c r="D2" s="27" t="e">
        <f>termomodernizacja!G5</f>
        <v>#DIV/0!</v>
      </c>
      <c r="E2" s="27" t="e">
        <f>termomodernizacja!G3</f>
        <v>#DIV/0!</v>
      </c>
      <c r="F2" s="10" t="e">
        <f>D2-E2</f>
        <v>#DIV/0!</v>
      </c>
      <c r="G2" s="10" t="e">
        <f>F2/C2*100</f>
        <v>#DIV/0!</v>
      </c>
      <c r="H2" s="64"/>
      <c r="I2" s="8" t="e">
        <f t="shared" ref="I2:I9" si="0">F2*H2</f>
        <v>#DIV/0!</v>
      </c>
      <c r="J2" s="8" t="e">
        <f>I2/1000</f>
        <v>#DIV/0!</v>
      </c>
      <c r="K2" s="11" t="e">
        <f>I2/'źródła ciepła '!$I$10</f>
        <v>#DIV/0!</v>
      </c>
      <c r="L2" s="8">
        <f t="shared" ref="L2:L9" si="1">C2*H2/1000</f>
        <v>0</v>
      </c>
    </row>
    <row r="3" spans="1:12" s="5" customFormat="1" ht="25.5" x14ac:dyDescent="0.2">
      <c r="A3" s="4" t="s">
        <v>10</v>
      </c>
      <c r="B3" s="7">
        <v>10000</v>
      </c>
      <c r="C3" s="8">
        <f t="shared" ref="C3:C9" si="2">B3/60</f>
        <v>166.66666666666666</v>
      </c>
      <c r="D3" s="27" t="e">
        <f>termomodernizacja!G5</f>
        <v>#DIV/0!</v>
      </c>
      <c r="E3" s="27" t="e">
        <f>termomodernizacja!G4</f>
        <v>#DIV/0!</v>
      </c>
      <c r="F3" s="10" t="e">
        <f t="shared" ref="F3:F9" si="3">D3-E3</f>
        <v>#DIV/0!</v>
      </c>
      <c r="G3" s="10" t="e">
        <f t="shared" ref="G3:G9" si="4">F3/C3*100</f>
        <v>#DIV/0!</v>
      </c>
      <c r="H3" s="64"/>
      <c r="I3" s="8" t="e">
        <f t="shared" si="0"/>
        <v>#DIV/0!</v>
      </c>
      <c r="J3" s="8" t="e">
        <f t="shared" ref="J3:J9" si="5">I3/1000</f>
        <v>#DIV/0!</v>
      </c>
      <c r="K3" s="11" t="e">
        <f>I3/'źródła ciepła '!$I$10</f>
        <v>#DIV/0!</v>
      </c>
      <c r="L3" s="8">
        <f t="shared" si="1"/>
        <v>0</v>
      </c>
    </row>
    <row r="4" spans="1:12" s="5" customFormat="1" ht="51" x14ac:dyDescent="0.2">
      <c r="A4" s="4" t="s">
        <v>651</v>
      </c>
      <c r="B4" s="12">
        <v>10000</v>
      </c>
      <c r="C4" s="8">
        <f t="shared" si="2"/>
        <v>166.66666666666666</v>
      </c>
      <c r="D4" s="27" t="e">
        <f>'źródła ciepła '!$J$4</f>
        <v>#DIV/0!</v>
      </c>
      <c r="E4" s="27" t="e">
        <f>'źródła ciepła '!J9</f>
        <v>#DIV/0!</v>
      </c>
      <c r="F4" s="10" t="e">
        <f t="shared" si="3"/>
        <v>#DIV/0!</v>
      </c>
      <c r="G4" s="10" t="e">
        <f t="shared" si="4"/>
        <v>#DIV/0!</v>
      </c>
      <c r="H4" s="64"/>
      <c r="I4" s="8" t="e">
        <f t="shared" si="0"/>
        <v>#DIV/0!</v>
      </c>
      <c r="J4" s="8" t="e">
        <f t="shared" si="5"/>
        <v>#DIV/0!</v>
      </c>
      <c r="K4" s="11" t="e">
        <f>I4/'źródła ciepła '!$I$10</f>
        <v>#DIV/0!</v>
      </c>
      <c r="L4" s="8">
        <f t="shared" si="1"/>
        <v>0</v>
      </c>
    </row>
    <row r="5" spans="1:12" s="5" customFormat="1" ht="25.5" x14ac:dyDescent="0.2">
      <c r="A5" s="4" t="s">
        <v>272</v>
      </c>
      <c r="B5" s="7">
        <v>12000</v>
      </c>
      <c r="C5" s="8">
        <f t="shared" si="2"/>
        <v>200</v>
      </c>
      <c r="D5" s="27" t="e">
        <f>'źródła ciepła '!$J$4</f>
        <v>#DIV/0!</v>
      </c>
      <c r="E5" s="9" t="e">
        <f>'źródła ciepła '!J2</f>
        <v>#DIV/0!</v>
      </c>
      <c r="F5" s="10" t="e">
        <f t="shared" si="3"/>
        <v>#DIV/0!</v>
      </c>
      <c r="G5" s="10" t="e">
        <f t="shared" si="4"/>
        <v>#DIV/0!</v>
      </c>
      <c r="H5" s="64"/>
      <c r="I5" s="8" t="e">
        <f t="shared" si="0"/>
        <v>#DIV/0!</v>
      </c>
      <c r="J5" s="8" t="e">
        <f t="shared" si="5"/>
        <v>#DIV/0!</v>
      </c>
      <c r="K5" s="11" t="e">
        <f>I5/'źródła ciepła '!$I$10</f>
        <v>#DIV/0!</v>
      </c>
      <c r="L5" s="8">
        <f t="shared" si="1"/>
        <v>0</v>
      </c>
    </row>
    <row r="6" spans="1:12" s="5" customFormat="1" ht="25.5" x14ac:dyDescent="0.2">
      <c r="A6" s="4" t="s">
        <v>273</v>
      </c>
      <c r="B6" s="7">
        <v>12000</v>
      </c>
      <c r="C6" s="8">
        <f t="shared" si="2"/>
        <v>200</v>
      </c>
      <c r="D6" s="27" t="e">
        <f>'źródła ciepła '!$J$4</f>
        <v>#DIV/0!</v>
      </c>
      <c r="E6" s="9" t="e">
        <f>'źródła ciepła '!J5</f>
        <v>#DIV/0!</v>
      </c>
      <c r="F6" s="10" t="e">
        <f t="shared" si="3"/>
        <v>#DIV/0!</v>
      </c>
      <c r="G6" s="10" t="e">
        <f t="shared" si="4"/>
        <v>#DIV/0!</v>
      </c>
      <c r="H6" s="64"/>
      <c r="I6" s="8" t="e">
        <f t="shared" si="0"/>
        <v>#DIV/0!</v>
      </c>
      <c r="J6" s="8" t="e">
        <f t="shared" si="5"/>
        <v>#DIV/0!</v>
      </c>
      <c r="K6" s="11" t="e">
        <f>I6/'źródła ciepła '!$I$10</f>
        <v>#DIV/0!</v>
      </c>
      <c r="L6" s="8">
        <f t="shared" si="1"/>
        <v>0</v>
      </c>
    </row>
    <row r="7" spans="1:12" s="5" customFormat="1" ht="25.5" x14ac:dyDescent="0.2">
      <c r="A7" s="4" t="s">
        <v>13</v>
      </c>
      <c r="B7" s="7">
        <v>8000</v>
      </c>
      <c r="C7" s="8">
        <f t="shared" si="2"/>
        <v>133.33333333333334</v>
      </c>
      <c r="D7" s="27" t="e">
        <f>'źródła ciepła '!$J$4</f>
        <v>#DIV/0!</v>
      </c>
      <c r="E7" s="9" t="e">
        <f>'źródła ciepła '!J3</f>
        <v>#DIV/0!</v>
      </c>
      <c r="F7" s="10" t="e">
        <f t="shared" si="3"/>
        <v>#DIV/0!</v>
      </c>
      <c r="G7" s="10" t="e">
        <f t="shared" si="4"/>
        <v>#DIV/0!</v>
      </c>
      <c r="H7" s="64"/>
      <c r="I7" s="8" t="e">
        <f t="shared" si="0"/>
        <v>#DIV/0!</v>
      </c>
      <c r="J7" s="8" t="e">
        <f t="shared" si="5"/>
        <v>#DIV/0!</v>
      </c>
      <c r="K7" s="11" t="e">
        <f>I7/'źródła ciepła '!$I$10</f>
        <v>#DIV/0!</v>
      </c>
      <c r="L7" s="8">
        <f t="shared" si="1"/>
        <v>0</v>
      </c>
    </row>
    <row r="8" spans="1:12" s="5" customFormat="1" ht="25.5" x14ac:dyDescent="0.2">
      <c r="A8" s="4" t="s">
        <v>14</v>
      </c>
      <c r="B8" s="7">
        <v>15000</v>
      </c>
      <c r="C8" s="8">
        <f t="shared" si="2"/>
        <v>250</v>
      </c>
      <c r="D8" s="27" t="e">
        <f>'źródła ciepła '!$J$4</f>
        <v>#DIV/0!</v>
      </c>
      <c r="E8" s="9" t="e">
        <f>'źródła ciepła '!J7</f>
        <v>#DIV/0!</v>
      </c>
      <c r="F8" s="10" t="e">
        <f t="shared" si="3"/>
        <v>#DIV/0!</v>
      </c>
      <c r="G8" s="10" t="e">
        <f t="shared" si="4"/>
        <v>#DIV/0!</v>
      </c>
      <c r="H8" s="64"/>
      <c r="I8" s="8" t="e">
        <f t="shared" si="0"/>
        <v>#DIV/0!</v>
      </c>
      <c r="J8" s="8" t="e">
        <f t="shared" si="5"/>
        <v>#DIV/0!</v>
      </c>
      <c r="K8" s="11" t="e">
        <f>I8/'źródła ciepła '!$I$10</f>
        <v>#DIV/0!</v>
      </c>
      <c r="L8" s="8">
        <f t="shared" si="1"/>
        <v>0</v>
      </c>
    </row>
    <row r="9" spans="1:12" s="5" customFormat="1" ht="25.5" x14ac:dyDescent="0.2">
      <c r="A9" s="4" t="s">
        <v>15</v>
      </c>
      <c r="B9" s="7">
        <v>18000</v>
      </c>
      <c r="C9" s="8">
        <f t="shared" si="2"/>
        <v>300</v>
      </c>
      <c r="D9" s="27" t="e">
        <f>'źródła ciepła '!$J$4</f>
        <v>#DIV/0!</v>
      </c>
      <c r="E9" s="9" t="e">
        <f>'źródła ciepła '!J8</f>
        <v>#DIV/0!</v>
      </c>
      <c r="F9" s="10" t="e">
        <f t="shared" si="3"/>
        <v>#DIV/0!</v>
      </c>
      <c r="G9" s="10" t="e">
        <f t="shared" si="4"/>
        <v>#DIV/0!</v>
      </c>
      <c r="H9" s="64"/>
      <c r="I9" s="8" t="e">
        <f t="shared" si="0"/>
        <v>#DIV/0!</v>
      </c>
      <c r="J9" s="8" t="e">
        <f t="shared" si="5"/>
        <v>#DIV/0!</v>
      </c>
      <c r="K9" s="11" t="e">
        <f>I9/'źródła ciepła '!$I$10</f>
        <v>#DIV/0!</v>
      </c>
      <c r="L9" s="8">
        <f t="shared" si="1"/>
        <v>0</v>
      </c>
    </row>
    <row r="10" spans="1:12" s="5" customFormat="1" x14ac:dyDescent="0.2">
      <c r="A10" s="6" t="s">
        <v>11</v>
      </c>
      <c r="B10" s="13"/>
      <c r="C10" s="13"/>
      <c r="D10" s="13"/>
      <c r="E10" s="13"/>
      <c r="F10" s="13"/>
      <c r="G10" s="13"/>
      <c r="H10" s="8">
        <f>SUM(H2:H9)</f>
        <v>0</v>
      </c>
      <c r="I10" s="8" t="e">
        <f>SUM(I2:I9)</f>
        <v>#DIV/0!</v>
      </c>
      <c r="J10" s="67" t="e">
        <f>SUM(J2:J9)</f>
        <v>#DIV/0!</v>
      </c>
      <c r="K10" s="66" t="e">
        <f>SUM(K2:K9)</f>
        <v>#DIV/0!</v>
      </c>
      <c r="L10" s="14">
        <f>SUM(L2:L9)</f>
        <v>0</v>
      </c>
    </row>
    <row r="11" spans="1:12" ht="25.5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1"/>
      <c r="J11" s="65"/>
      <c r="K11" s="45" t="e">
        <f>L10/I10*1000</f>
        <v>#DIV/0!</v>
      </c>
    </row>
    <row r="13" spans="1:12" x14ac:dyDescent="0.2">
      <c r="A13" s="37"/>
    </row>
  </sheetData>
  <mergeCells count="1">
    <mergeCell ref="A11:I11"/>
  </mergeCell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topLeftCell="A10" workbookViewId="0">
      <selection activeCell="M38" sqref="M38"/>
    </sheetView>
  </sheetViews>
  <sheetFormatPr defaultRowHeight="12.75" x14ac:dyDescent="0.2"/>
  <cols>
    <col min="1" max="1" width="20.85546875" customWidth="1"/>
    <col min="2" max="2" width="28.7109375" bestFit="1" customWidth="1"/>
  </cols>
  <sheetData>
    <row r="1" spans="1:2" x14ac:dyDescent="0.2">
      <c r="A1" s="75" t="s">
        <v>648</v>
      </c>
      <c r="B1" s="75"/>
    </row>
    <row r="2" spans="1:2" x14ac:dyDescent="0.2">
      <c r="A2" s="59" t="s">
        <v>646</v>
      </c>
      <c r="B2" s="60" t="s">
        <v>647</v>
      </c>
    </row>
    <row r="3" spans="1:2" x14ac:dyDescent="0.2">
      <c r="A3" s="57" t="s">
        <v>477</v>
      </c>
      <c r="B3" s="58">
        <v>226537</v>
      </c>
    </row>
    <row r="4" spans="1:2" x14ac:dyDescent="0.2">
      <c r="A4" s="57" t="s">
        <v>478</v>
      </c>
      <c r="B4" s="58">
        <v>304402</v>
      </c>
    </row>
    <row r="5" spans="1:2" x14ac:dyDescent="0.2">
      <c r="A5" s="57" t="s">
        <v>479</v>
      </c>
      <c r="B5" s="58">
        <v>322180</v>
      </c>
    </row>
    <row r="6" spans="1:2" ht="25.5" x14ac:dyDescent="0.2">
      <c r="A6" s="57" t="s">
        <v>480</v>
      </c>
      <c r="B6" s="58">
        <v>1090687</v>
      </c>
    </row>
    <row r="7" spans="1:2" x14ac:dyDescent="0.2">
      <c r="A7" s="57" t="s">
        <v>481</v>
      </c>
      <c r="B7" s="58">
        <v>600736</v>
      </c>
    </row>
    <row r="8" spans="1:2" x14ac:dyDescent="0.2">
      <c r="A8" s="57" t="s">
        <v>482</v>
      </c>
      <c r="B8" s="58">
        <v>255170</v>
      </c>
    </row>
    <row r="9" spans="1:2" x14ac:dyDescent="0.2">
      <c r="A9" s="57" t="s">
        <v>483</v>
      </c>
      <c r="B9" s="58">
        <v>329711</v>
      </c>
    </row>
    <row r="10" spans="1:2" x14ac:dyDescent="0.2">
      <c r="A10" s="57" t="s">
        <v>484</v>
      </c>
      <c r="B10" s="58">
        <v>376438</v>
      </c>
    </row>
    <row r="11" spans="1:2" x14ac:dyDescent="0.2">
      <c r="A11" s="57" t="s">
        <v>485</v>
      </c>
      <c r="B11" s="58">
        <v>424665</v>
      </c>
    </row>
    <row r="12" spans="1:2" x14ac:dyDescent="0.2">
      <c r="A12" s="57" t="s">
        <v>486</v>
      </c>
      <c r="B12" s="58">
        <v>426351</v>
      </c>
    </row>
    <row r="13" spans="1:2" x14ac:dyDescent="0.2">
      <c r="A13" s="57" t="s">
        <v>487</v>
      </c>
      <c r="B13" s="58">
        <v>944963</v>
      </c>
    </row>
    <row r="14" spans="1:2" x14ac:dyDescent="0.2">
      <c r="A14" s="57" t="s">
        <v>488</v>
      </c>
      <c r="B14" s="58">
        <v>583212</v>
      </c>
    </row>
    <row r="15" spans="1:2" x14ac:dyDescent="0.2">
      <c r="A15" s="57" t="s">
        <v>489</v>
      </c>
      <c r="B15" s="58">
        <v>411006</v>
      </c>
    </row>
    <row r="16" spans="1:2" x14ac:dyDescent="0.2">
      <c r="A16" s="57" t="s">
        <v>490</v>
      </c>
      <c r="B16" s="58">
        <v>462019</v>
      </c>
    </row>
    <row r="17" spans="1:2" x14ac:dyDescent="0.2">
      <c r="A17" s="57" t="s">
        <v>491</v>
      </c>
      <c r="B17" s="58">
        <v>251453</v>
      </c>
    </row>
    <row r="18" spans="1:2" x14ac:dyDescent="0.2">
      <c r="A18" s="57" t="s">
        <v>492</v>
      </c>
      <c r="B18" s="58">
        <v>169694</v>
      </c>
    </row>
    <row r="19" spans="1:2" x14ac:dyDescent="0.2">
      <c r="A19" s="57" t="s">
        <v>493</v>
      </c>
      <c r="B19" s="58">
        <v>408250</v>
      </c>
    </row>
    <row r="20" spans="1:2" x14ac:dyDescent="0.2">
      <c r="A20" s="57" t="s">
        <v>494</v>
      </c>
      <c r="B20" s="58">
        <v>294803</v>
      </c>
    </row>
    <row r="21" spans="1:2" x14ac:dyDescent="0.2">
      <c r="A21" s="57" t="s">
        <v>495</v>
      </c>
      <c r="B21" s="58">
        <v>331315</v>
      </c>
    </row>
    <row r="22" spans="1:2" x14ac:dyDescent="0.2">
      <c r="A22" s="57" t="s">
        <v>496</v>
      </c>
      <c r="B22" s="58">
        <v>669477</v>
      </c>
    </row>
    <row r="23" spans="1:2" x14ac:dyDescent="0.2">
      <c r="A23" s="57" t="s">
        <v>497</v>
      </c>
      <c r="B23" s="58">
        <v>363456</v>
      </c>
    </row>
    <row r="24" spans="1:2" x14ac:dyDescent="0.2">
      <c r="A24" s="57" t="s">
        <v>498</v>
      </c>
      <c r="B24" s="58">
        <v>373468</v>
      </c>
    </row>
    <row r="25" spans="1:2" x14ac:dyDescent="0.2">
      <c r="A25" s="57" t="s">
        <v>499</v>
      </c>
      <c r="B25" s="58">
        <v>815283</v>
      </c>
    </row>
    <row r="26" spans="1:2" x14ac:dyDescent="0.2">
      <c r="A26" s="57" t="s">
        <v>500</v>
      </c>
      <c r="B26" s="58">
        <v>208955</v>
      </c>
    </row>
    <row r="27" spans="1:2" x14ac:dyDescent="0.2">
      <c r="A27" s="57" t="s">
        <v>501</v>
      </c>
      <c r="B27" s="58">
        <v>165151</v>
      </c>
    </row>
    <row r="28" spans="1:2" x14ac:dyDescent="0.2">
      <c r="A28" s="57" t="s">
        <v>502</v>
      </c>
      <c r="B28" s="58">
        <v>384301</v>
      </c>
    </row>
    <row r="29" spans="1:2" x14ac:dyDescent="0.2">
      <c r="A29" s="57" t="s">
        <v>503</v>
      </c>
      <c r="B29" s="58">
        <v>83477</v>
      </c>
    </row>
    <row r="30" spans="1:2" x14ac:dyDescent="0.2">
      <c r="A30" s="57" t="s">
        <v>504</v>
      </c>
      <c r="B30" s="58">
        <v>270257</v>
      </c>
    </row>
    <row r="31" spans="1:2" x14ac:dyDescent="0.2">
      <c r="A31" s="57" t="s">
        <v>505</v>
      </c>
      <c r="B31" s="58">
        <v>122624</v>
      </c>
    </row>
    <row r="32" spans="1:2" x14ac:dyDescent="0.2">
      <c r="A32" s="57" t="s">
        <v>506</v>
      </c>
      <c r="B32" s="58">
        <v>383502</v>
      </c>
    </row>
    <row r="33" spans="1:2" x14ac:dyDescent="0.2">
      <c r="A33" s="57" t="s">
        <v>507</v>
      </c>
      <c r="B33" s="58">
        <v>286141</v>
      </c>
    </row>
    <row r="34" spans="1:2" ht="25.5" x14ac:dyDescent="0.2">
      <c r="A34" s="57" t="s">
        <v>508</v>
      </c>
      <c r="B34" s="58">
        <v>310493</v>
      </c>
    </row>
    <row r="35" spans="1:2" x14ac:dyDescent="0.2">
      <c r="A35" s="57" t="s">
        <v>509</v>
      </c>
      <c r="B35" s="58">
        <v>275231</v>
      </c>
    </row>
    <row r="36" spans="1:2" x14ac:dyDescent="0.2">
      <c r="A36" s="57" t="s">
        <v>510</v>
      </c>
      <c r="B36" s="58">
        <v>92307</v>
      </c>
    </row>
    <row r="37" spans="1:2" x14ac:dyDescent="0.2">
      <c r="A37" s="57" t="s">
        <v>511</v>
      </c>
      <c r="B37" s="58">
        <v>202355</v>
      </c>
    </row>
    <row r="38" spans="1:2" x14ac:dyDescent="0.2">
      <c r="A38" s="57" t="s">
        <v>512</v>
      </c>
      <c r="B38" s="58">
        <v>144058</v>
      </c>
    </row>
    <row r="39" spans="1:2" x14ac:dyDescent="0.2">
      <c r="A39" s="57" t="s">
        <v>513</v>
      </c>
      <c r="B39" s="58">
        <v>378302</v>
      </c>
    </row>
    <row r="40" spans="1:2" x14ac:dyDescent="0.2">
      <c r="A40" s="57" t="s">
        <v>514</v>
      </c>
      <c r="B40" s="58">
        <v>4503521</v>
      </c>
    </row>
    <row r="41" spans="1:2" x14ac:dyDescent="0.2">
      <c r="A41" s="57" t="s">
        <v>515</v>
      </c>
      <c r="B41" s="58">
        <v>639812</v>
      </c>
    </row>
    <row r="42" spans="1:2" x14ac:dyDescent="0.2">
      <c r="A42" s="57" t="s">
        <v>516</v>
      </c>
      <c r="B42" s="58">
        <v>101731</v>
      </c>
    </row>
    <row r="43" spans="1:2" x14ac:dyDescent="0.2">
      <c r="A43" s="57" t="s">
        <v>517</v>
      </c>
      <c r="B43" s="58">
        <v>201767</v>
      </c>
    </row>
    <row r="44" spans="1:2" x14ac:dyDescent="0.2">
      <c r="A44" s="57" t="s">
        <v>518</v>
      </c>
      <c r="B44" s="58">
        <v>179947</v>
      </c>
    </row>
    <row r="45" spans="1:2" x14ac:dyDescent="0.2">
      <c r="A45" s="57" t="s">
        <v>519</v>
      </c>
      <c r="B45" s="58">
        <v>179444</v>
      </c>
    </row>
    <row r="46" spans="1:2" x14ac:dyDescent="0.2">
      <c r="A46" s="57" t="s">
        <v>520</v>
      </c>
      <c r="B46" s="58">
        <v>336935</v>
      </c>
    </row>
    <row r="47" spans="1:2" x14ac:dyDescent="0.2">
      <c r="A47" s="57" t="s">
        <v>521</v>
      </c>
      <c r="B47" s="58">
        <v>171847</v>
      </c>
    </row>
    <row r="48" spans="1:2" x14ac:dyDescent="0.2">
      <c r="A48" s="57" t="s">
        <v>522</v>
      </c>
      <c r="B48" s="58">
        <v>283000</v>
      </c>
    </row>
    <row r="49" spans="1:2" x14ac:dyDescent="0.2">
      <c r="A49" s="57" t="s">
        <v>523</v>
      </c>
      <c r="B49" s="58">
        <v>130726</v>
      </c>
    </row>
    <row r="50" spans="1:2" ht="25.5" x14ac:dyDescent="0.2">
      <c r="A50" s="57" t="s">
        <v>524</v>
      </c>
      <c r="B50" s="58">
        <v>152274</v>
      </c>
    </row>
    <row r="51" spans="1:2" x14ac:dyDescent="0.2">
      <c r="A51" s="57" t="s">
        <v>525</v>
      </c>
      <c r="B51" s="58">
        <v>227138</v>
      </c>
    </row>
    <row r="52" spans="1:2" x14ac:dyDescent="0.2">
      <c r="A52" s="57" t="s">
        <v>526</v>
      </c>
      <c r="B52" s="58">
        <v>175732</v>
      </c>
    </row>
    <row r="53" spans="1:2" x14ac:dyDescent="0.2">
      <c r="A53" s="57" t="s">
        <v>527</v>
      </c>
      <c r="B53" s="58">
        <v>437692</v>
      </c>
    </row>
    <row r="54" spans="1:2" x14ac:dyDescent="0.2">
      <c r="A54" s="57" t="s">
        <v>528</v>
      </c>
      <c r="B54" s="58">
        <v>1588716</v>
      </c>
    </row>
    <row r="55" spans="1:2" x14ac:dyDescent="0.2">
      <c r="A55" s="57" t="s">
        <v>529</v>
      </c>
      <c r="B55" s="58">
        <v>75330</v>
      </c>
    </row>
    <row r="56" spans="1:2" x14ac:dyDescent="0.2">
      <c r="A56" s="57" t="s">
        <v>530</v>
      </c>
      <c r="B56" s="58">
        <v>185841</v>
      </c>
    </row>
    <row r="57" spans="1:2" x14ac:dyDescent="0.2">
      <c r="A57" s="57" t="s">
        <v>531</v>
      </c>
      <c r="B57" s="58">
        <v>368606</v>
      </c>
    </row>
    <row r="58" spans="1:2" x14ac:dyDescent="0.2">
      <c r="A58" s="57" t="s">
        <v>532</v>
      </c>
      <c r="B58" s="58">
        <v>225049</v>
      </c>
    </row>
    <row r="59" spans="1:2" x14ac:dyDescent="0.2">
      <c r="A59" s="57" t="s">
        <v>533</v>
      </c>
      <c r="B59" s="58">
        <v>469109</v>
      </c>
    </row>
    <row r="60" spans="1:2" x14ac:dyDescent="0.2">
      <c r="A60" s="57" t="s">
        <v>534</v>
      </c>
      <c r="B60" s="58">
        <v>3939605</v>
      </c>
    </row>
    <row r="61" spans="1:2" x14ac:dyDescent="0.2">
      <c r="A61" s="57" t="s">
        <v>535</v>
      </c>
      <c r="B61" s="58">
        <v>1396423</v>
      </c>
    </row>
    <row r="62" spans="1:2" x14ac:dyDescent="0.2">
      <c r="A62" s="57" t="s">
        <v>536</v>
      </c>
      <c r="B62" s="58">
        <v>355117</v>
      </c>
    </row>
    <row r="63" spans="1:2" x14ac:dyDescent="0.2">
      <c r="A63" s="57" t="s">
        <v>537</v>
      </c>
      <c r="B63" s="58">
        <v>119904</v>
      </c>
    </row>
    <row r="64" spans="1:2" x14ac:dyDescent="0.2">
      <c r="A64" s="57" t="s">
        <v>538</v>
      </c>
      <c r="B64" s="58">
        <v>168806</v>
      </c>
    </row>
    <row r="65" spans="1:2" x14ac:dyDescent="0.2">
      <c r="A65" s="57" t="s">
        <v>539</v>
      </c>
      <c r="B65" s="58">
        <v>176733</v>
      </c>
    </row>
    <row r="66" spans="1:2" x14ac:dyDescent="0.2">
      <c r="A66" s="57" t="s">
        <v>540</v>
      </c>
      <c r="B66" s="58">
        <v>394241</v>
      </c>
    </row>
    <row r="67" spans="1:2" x14ac:dyDescent="0.2">
      <c r="A67" s="57" t="s">
        <v>541</v>
      </c>
      <c r="B67" s="58">
        <v>260228</v>
      </c>
    </row>
    <row r="68" spans="1:2" x14ac:dyDescent="0.2">
      <c r="A68" s="57" t="s">
        <v>542</v>
      </c>
      <c r="B68" s="58">
        <v>304850</v>
      </c>
    </row>
    <row r="69" spans="1:2" x14ac:dyDescent="0.2">
      <c r="A69" s="57" t="s">
        <v>543</v>
      </c>
      <c r="B69" s="58">
        <v>128705</v>
      </c>
    </row>
    <row r="70" spans="1:2" x14ac:dyDescent="0.2">
      <c r="A70" s="57" t="s">
        <v>544</v>
      </c>
      <c r="B70" s="58">
        <v>145586</v>
      </c>
    </row>
    <row r="71" spans="1:2" x14ac:dyDescent="0.2">
      <c r="A71" s="57" t="s">
        <v>545</v>
      </c>
      <c r="B71" s="58">
        <v>288499</v>
      </c>
    </row>
    <row r="72" spans="1:2" x14ac:dyDescent="0.2">
      <c r="A72" s="57" t="s">
        <v>546</v>
      </c>
      <c r="B72" s="58">
        <v>421166</v>
      </c>
    </row>
    <row r="73" spans="1:2" x14ac:dyDescent="0.2">
      <c r="A73" s="57" t="s">
        <v>547</v>
      </c>
      <c r="B73" s="58">
        <v>246934</v>
      </c>
    </row>
    <row r="74" spans="1:2" x14ac:dyDescent="0.2">
      <c r="A74" s="57" t="s">
        <v>548</v>
      </c>
      <c r="B74" s="58">
        <v>357204</v>
      </c>
    </row>
    <row r="75" spans="1:2" x14ac:dyDescent="0.2">
      <c r="A75" s="57" t="s">
        <v>549</v>
      </c>
      <c r="B75" s="58">
        <v>118432</v>
      </c>
    </row>
    <row r="76" spans="1:2" x14ac:dyDescent="0.2">
      <c r="A76" s="57" t="s">
        <v>550</v>
      </c>
      <c r="B76" s="58">
        <v>256852</v>
      </c>
    </row>
    <row r="77" spans="1:2" x14ac:dyDescent="0.2">
      <c r="A77" s="57" t="s">
        <v>551</v>
      </c>
      <c r="B77" s="58">
        <v>71888</v>
      </c>
    </row>
    <row r="78" spans="1:2" x14ac:dyDescent="0.2">
      <c r="A78" s="57" t="s">
        <v>163</v>
      </c>
      <c r="B78" s="58">
        <v>2331292</v>
      </c>
    </row>
    <row r="79" spans="1:2" x14ac:dyDescent="0.2">
      <c r="A79" s="57" t="s">
        <v>552</v>
      </c>
      <c r="B79" s="58">
        <v>554420</v>
      </c>
    </row>
    <row r="80" spans="1:2" x14ac:dyDescent="0.2">
      <c r="A80" s="57" t="s">
        <v>553</v>
      </c>
      <c r="B80" s="58">
        <v>267738</v>
      </c>
    </row>
    <row r="81" spans="1:2" x14ac:dyDescent="0.2">
      <c r="A81" s="57" t="s">
        <v>554</v>
      </c>
      <c r="B81" s="58">
        <v>188558</v>
      </c>
    </row>
    <row r="82" spans="1:2" x14ac:dyDescent="0.2">
      <c r="A82" s="57" t="s">
        <v>555</v>
      </c>
      <c r="B82" s="58">
        <v>189153</v>
      </c>
    </row>
    <row r="83" spans="1:2" x14ac:dyDescent="0.2">
      <c r="A83" s="57" t="s">
        <v>556</v>
      </c>
      <c r="B83" s="58">
        <v>173577</v>
      </c>
    </row>
    <row r="84" spans="1:2" x14ac:dyDescent="0.2">
      <c r="A84" s="57" t="s">
        <v>557</v>
      </c>
      <c r="B84" s="58">
        <v>142452</v>
      </c>
    </row>
    <row r="85" spans="1:2" x14ac:dyDescent="0.2">
      <c r="A85" s="57" t="s">
        <v>558</v>
      </c>
      <c r="B85" s="58">
        <v>169322</v>
      </c>
    </row>
    <row r="86" spans="1:2" x14ac:dyDescent="0.2">
      <c r="A86" s="57" t="s">
        <v>559</v>
      </c>
      <c r="B86" s="58">
        <v>167894</v>
      </c>
    </row>
    <row r="87" spans="1:2" x14ac:dyDescent="0.2">
      <c r="A87" s="57" t="s">
        <v>560</v>
      </c>
      <c r="B87" s="58">
        <v>478178</v>
      </c>
    </row>
    <row r="88" spans="1:2" x14ac:dyDescent="0.2">
      <c r="A88" s="57" t="s">
        <v>561</v>
      </c>
      <c r="B88" s="58">
        <v>844501</v>
      </c>
    </row>
    <row r="89" spans="1:2" x14ac:dyDescent="0.2">
      <c r="A89" s="57" t="s">
        <v>562</v>
      </c>
      <c r="B89" s="58">
        <v>480018</v>
      </c>
    </row>
    <row r="90" spans="1:2" x14ac:dyDescent="0.2">
      <c r="A90" s="57" t="s">
        <v>563</v>
      </c>
      <c r="B90" s="58">
        <v>140587</v>
      </c>
    </row>
    <row r="91" spans="1:2" x14ac:dyDescent="0.2">
      <c r="A91" s="57" t="s">
        <v>564</v>
      </c>
      <c r="B91" s="58">
        <v>361923</v>
      </c>
    </row>
    <row r="92" spans="1:2" x14ac:dyDescent="0.2">
      <c r="A92" s="57" t="s">
        <v>565</v>
      </c>
      <c r="B92" s="58">
        <v>236882</v>
      </c>
    </row>
    <row r="93" spans="1:2" x14ac:dyDescent="0.2">
      <c r="A93" s="57" t="s">
        <v>566</v>
      </c>
      <c r="B93" s="58">
        <v>5911954</v>
      </c>
    </row>
    <row r="94" spans="1:2" x14ac:dyDescent="0.2">
      <c r="A94" s="57" t="s">
        <v>567</v>
      </c>
      <c r="B94" s="58">
        <v>793996</v>
      </c>
    </row>
    <row r="95" spans="1:2" x14ac:dyDescent="0.2">
      <c r="A95" s="57" t="s">
        <v>568</v>
      </c>
      <c r="B95" s="58">
        <v>393401</v>
      </c>
    </row>
    <row r="96" spans="1:2" x14ac:dyDescent="0.2">
      <c r="A96" s="57" t="s">
        <v>569</v>
      </c>
      <c r="B96" s="58">
        <v>353842</v>
      </c>
    </row>
    <row r="97" spans="1:2" x14ac:dyDescent="0.2">
      <c r="A97" s="57" t="s">
        <v>570</v>
      </c>
      <c r="B97" s="58">
        <v>328940</v>
      </c>
    </row>
    <row r="98" spans="1:2" x14ac:dyDescent="0.2">
      <c r="A98" s="57" t="s">
        <v>571</v>
      </c>
      <c r="B98" s="58">
        <v>321372</v>
      </c>
    </row>
    <row r="99" spans="1:2" x14ac:dyDescent="0.2">
      <c r="A99" s="57" t="s">
        <v>572</v>
      </c>
      <c r="B99" s="58">
        <v>263551</v>
      </c>
    </row>
    <row r="100" spans="1:2" x14ac:dyDescent="0.2">
      <c r="A100" s="57" t="s">
        <v>573</v>
      </c>
      <c r="B100" s="58">
        <v>252554</v>
      </c>
    </row>
    <row r="101" spans="1:2" x14ac:dyDescent="0.2">
      <c r="A101" s="57" t="s">
        <v>574</v>
      </c>
      <c r="B101" s="58">
        <v>161369</v>
      </c>
    </row>
    <row r="102" spans="1:2" x14ac:dyDescent="0.2">
      <c r="A102" s="57" t="s">
        <v>575</v>
      </c>
      <c r="B102" s="58">
        <v>4584135</v>
      </c>
    </row>
    <row r="103" spans="1:2" x14ac:dyDescent="0.2">
      <c r="A103" s="57" t="s">
        <v>576</v>
      </c>
      <c r="B103" s="58">
        <v>3712205</v>
      </c>
    </row>
    <row r="104" spans="1:2" x14ac:dyDescent="0.2">
      <c r="A104" s="57" t="s">
        <v>36</v>
      </c>
      <c r="B104" s="58">
        <v>2595764</v>
      </c>
    </row>
    <row r="105" spans="1:2" x14ac:dyDescent="0.2">
      <c r="A105" s="57" t="s">
        <v>577</v>
      </c>
      <c r="B105" s="58">
        <v>2595764</v>
      </c>
    </row>
    <row r="106" spans="1:2" x14ac:dyDescent="0.2">
      <c r="A106" s="57" t="s">
        <v>578</v>
      </c>
      <c r="B106" s="58">
        <v>8035994</v>
      </c>
    </row>
    <row r="107" spans="1:2" x14ac:dyDescent="0.2">
      <c r="A107" s="57" t="s">
        <v>579</v>
      </c>
      <c r="B107" s="58">
        <v>1763377</v>
      </c>
    </row>
    <row r="108" spans="1:2" x14ac:dyDescent="0.2">
      <c r="A108" s="57" t="s">
        <v>580</v>
      </c>
      <c r="B108" s="58">
        <v>3065086</v>
      </c>
    </row>
    <row r="109" spans="1:2" ht="25.5" x14ac:dyDescent="0.2">
      <c r="A109" s="57" t="s">
        <v>581</v>
      </c>
      <c r="B109" s="58">
        <v>1587362</v>
      </c>
    </row>
    <row r="110" spans="1:2" x14ac:dyDescent="0.2">
      <c r="A110" s="57" t="s">
        <v>582</v>
      </c>
      <c r="B110" s="58">
        <v>1114548</v>
      </c>
    </row>
    <row r="111" spans="1:2" x14ac:dyDescent="0.2">
      <c r="A111" s="57" t="s">
        <v>583</v>
      </c>
      <c r="B111" s="58">
        <v>1360685</v>
      </c>
    </row>
    <row r="112" spans="1:2" x14ac:dyDescent="0.2">
      <c r="A112" s="57" t="s">
        <v>584</v>
      </c>
      <c r="B112" s="58">
        <v>152190</v>
      </c>
    </row>
    <row r="113" spans="1:2" x14ac:dyDescent="0.2">
      <c r="A113" s="57" t="s">
        <v>585</v>
      </c>
      <c r="B113" s="58">
        <v>174372</v>
      </c>
    </row>
    <row r="114" spans="1:2" x14ac:dyDescent="0.2">
      <c r="A114" s="57" t="s">
        <v>586</v>
      </c>
      <c r="B114" s="58">
        <v>346928</v>
      </c>
    </row>
    <row r="115" spans="1:2" x14ac:dyDescent="0.2">
      <c r="A115" s="57" t="s">
        <v>587</v>
      </c>
      <c r="B115" s="58">
        <v>307287</v>
      </c>
    </row>
    <row r="116" spans="1:2" x14ac:dyDescent="0.2">
      <c r="A116" s="57" t="s">
        <v>588</v>
      </c>
      <c r="B116" s="58">
        <v>209160</v>
      </c>
    </row>
    <row r="117" spans="1:2" x14ac:dyDescent="0.2">
      <c r="A117" s="57" t="s">
        <v>589</v>
      </c>
      <c r="B117" s="58">
        <v>202820</v>
      </c>
    </row>
    <row r="118" spans="1:2" x14ac:dyDescent="0.2">
      <c r="A118" s="57" t="s">
        <v>590</v>
      </c>
      <c r="B118" s="58">
        <v>149006</v>
      </c>
    </row>
    <row r="119" spans="1:2" x14ac:dyDescent="0.2">
      <c r="A119" s="57" t="s">
        <v>197</v>
      </c>
      <c r="B119" s="58">
        <v>2049983</v>
      </c>
    </row>
    <row r="120" spans="1:2" ht="25.5" x14ac:dyDescent="0.2">
      <c r="A120" s="57" t="s">
        <v>591</v>
      </c>
      <c r="B120" s="58">
        <v>1041630</v>
      </c>
    </row>
    <row r="121" spans="1:2" x14ac:dyDescent="0.2">
      <c r="A121" s="57" t="s">
        <v>592</v>
      </c>
      <c r="B121" s="58">
        <v>275773</v>
      </c>
    </row>
    <row r="122" spans="1:2" x14ac:dyDescent="0.2">
      <c r="A122" s="57" t="s">
        <v>593</v>
      </c>
      <c r="B122" s="58">
        <v>110788</v>
      </c>
    </row>
    <row r="123" spans="1:2" x14ac:dyDescent="0.2">
      <c r="A123" s="57" t="s">
        <v>594</v>
      </c>
      <c r="B123" s="58">
        <v>270281</v>
      </c>
    </row>
    <row r="124" spans="1:2" x14ac:dyDescent="0.2">
      <c r="A124" s="57" t="s">
        <v>595</v>
      </c>
      <c r="B124" s="58">
        <v>351511</v>
      </c>
    </row>
    <row r="125" spans="1:2" x14ac:dyDescent="0.2">
      <c r="A125" s="57" t="s">
        <v>596</v>
      </c>
      <c r="B125" s="58">
        <v>364485</v>
      </c>
    </row>
    <row r="126" spans="1:2" x14ac:dyDescent="0.2">
      <c r="A126" s="57" t="s">
        <v>597</v>
      </c>
      <c r="B126" s="58">
        <v>443677</v>
      </c>
    </row>
    <row r="127" spans="1:2" x14ac:dyDescent="0.2">
      <c r="A127" s="57" t="s">
        <v>598</v>
      </c>
      <c r="B127" s="58">
        <v>583346</v>
      </c>
    </row>
    <row r="128" spans="1:2" x14ac:dyDescent="0.2">
      <c r="A128" s="57" t="s">
        <v>599</v>
      </c>
      <c r="B128" s="58">
        <v>1193136</v>
      </c>
    </row>
    <row r="129" spans="1:2" x14ac:dyDescent="0.2">
      <c r="A129" s="57" t="s">
        <v>600</v>
      </c>
      <c r="B129" s="58">
        <v>416721</v>
      </c>
    </row>
    <row r="130" spans="1:2" x14ac:dyDescent="0.2">
      <c r="A130" s="57" t="s">
        <v>601</v>
      </c>
      <c r="B130" s="58">
        <v>598244</v>
      </c>
    </row>
    <row r="131" spans="1:2" x14ac:dyDescent="0.2">
      <c r="A131" s="57" t="s">
        <v>602</v>
      </c>
      <c r="B131" s="58">
        <v>234878</v>
      </c>
    </row>
    <row r="132" spans="1:2" x14ac:dyDescent="0.2">
      <c r="A132" s="57" t="s">
        <v>603</v>
      </c>
      <c r="B132" s="58">
        <v>148311</v>
      </c>
    </row>
    <row r="133" spans="1:2" x14ac:dyDescent="0.2">
      <c r="A133" s="57" t="s">
        <v>604</v>
      </c>
      <c r="B133" s="58">
        <v>228504</v>
      </c>
    </row>
    <row r="134" spans="1:2" x14ac:dyDescent="0.2">
      <c r="A134" s="57" t="s">
        <v>605</v>
      </c>
      <c r="B134" s="58">
        <v>2107362</v>
      </c>
    </row>
    <row r="135" spans="1:2" x14ac:dyDescent="0.2">
      <c r="A135" s="57" t="s">
        <v>606</v>
      </c>
      <c r="B135" s="58">
        <v>3468425</v>
      </c>
    </row>
    <row r="136" spans="1:2" x14ac:dyDescent="0.2">
      <c r="A136" s="57" t="s">
        <v>607</v>
      </c>
      <c r="B136" s="58">
        <v>1365683</v>
      </c>
    </row>
    <row r="137" spans="1:2" x14ac:dyDescent="0.2">
      <c r="A137" s="57" t="s">
        <v>608</v>
      </c>
      <c r="B137" s="58">
        <v>1484707</v>
      </c>
    </row>
    <row r="138" spans="1:2" x14ac:dyDescent="0.2">
      <c r="A138" s="57" t="s">
        <v>609</v>
      </c>
      <c r="B138" s="58">
        <v>810181</v>
      </c>
    </row>
    <row r="139" spans="1:2" x14ac:dyDescent="0.2">
      <c r="A139" s="57" t="s">
        <v>610</v>
      </c>
      <c r="B139" s="58">
        <v>258831</v>
      </c>
    </row>
    <row r="140" spans="1:2" x14ac:dyDescent="0.2">
      <c r="A140" s="57" t="s">
        <v>611</v>
      </c>
      <c r="B140" s="58">
        <v>401213</v>
      </c>
    </row>
    <row r="141" spans="1:2" x14ac:dyDescent="0.2">
      <c r="A141" s="57" t="s">
        <v>612</v>
      </c>
      <c r="B141" s="58">
        <v>244856</v>
      </c>
    </row>
    <row r="142" spans="1:2" x14ac:dyDescent="0.2">
      <c r="A142" s="57" t="s">
        <v>613</v>
      </c>
      <c r="B142" s="58">
        <v>380912</v>
      </c>
    </row>
    <row r="143" spans="1:2" x14ac:dyDescent="0.2">
      <c r="A143" s="57" t="s">
        <v>614</v>
      </c>
      <c r="B143" s="58">
        <v>399084</v>
      </c>
    </row>
    <row r="144" spans="1:2" x14ac:dyDescent="0.2">
      <c r="A144" s="57" t="s">
        <v>615</v>
      </c>
      <c r="B144" s="58">
        <v>182947</v>
      </c>
    </row>
    <row r="145" spans="1:2" x14ac:dyDescent="0.2">
      <c r="A145" s="57" t="s">
        <v>616</v>
      </c>
      <c r="B145" s="58">
        <v>240497</v>
      </c>
    </row>
    <row r="146" spans="1:2" x14ac:dyDescent="0.2">
      <c r="A146" s="57" t="s">
        <v>617</v>
      </c>
      <c r="B146" s="58">
        <v>1356122</v>
      </c>
    </row>
    <row r="147" spans="1:2" x14ac:dyDescent="0.2">
      <c r="A147" s="57" t="s">
        <v>618</v>
      </c>
      <c r="B147" s="58">
        <v>81127</v>
      </c>
    </row>
    <row r="148" spans="1:2" x14ac:dyDescent="0.2">
      <c r="A148" s="57" t="s">
        <v>619</v>
      </c>
      <c r="B148" s="58">
        <v>170026</v>
      </c>
    </row>
    <row r="149" spans="1:2" x14ac:dyDescent="0.2">
      <c r="A149" s="57" t="s">
        <v>620</v>
      </c>
      <c r="B149" s="58">
        <v>461724</v>
      </c>
    </row>
    <row r="150" spans="1:2" x14ac:dyDescent="0.2">
      <c r="A150" s="57" t="s">
        <v>621</v>
      </c>
      <c r="B150" s="58">
        <v>306362</v>
      </c>
    </row>
    <row r="151" spans="1:2" x14ac:dyDescent="0.2">
      <c r="A151" s="57" t="s">
        <v>622</v>
      </c>
      <c r="B151" s="58">
        <v>254568</v>
      </c>
    </row>
    <row r="152" spans="1:2" x14ac:dyDescent="0.2">
      <c r="A152" s="57" t="s">
        <v>623</v>
      </c>
      <c r="B152" s="58">
        <v>238502</v>
      </c>
    </row>
    <row r="153" spans="1:2" x14ac:dyDescent="0.2">
      <c r="A153" s="57" t="s">
        <v>624</v>
      </c>
      <c r="B153" s="58">
        <v>160673</v>
      </c>
    </row>
    <row r="154" spans="1:2" x14ac:dyDescent="0.2">
      <c r="A154" s="57" t="s">
        <v>625</v>
      </c>
      <c r="B154" s="58">
        <v>137854</v>
      </c>
    </row>
    <row r="155" spans="1:2" x14ac:dyDescent="0.2">
      <c r="A155" s="57" t="s">
        <v>626</v>
      </c>
      <c r="B155" s="58">
        <v>2973274</v>
      </c>
    </row>
    <row r="156" spans="1:2" x14ac:dyDescent="0.2">
      <c r="A156" s="57" t="s">
        <v>627</v>
      </c>
      <c r="B156" s="58">
        <v>2163878</v>
      </c>
    </row>
    <row r="157" spans="1:2" x14ac:dyDescent="0.2">
      <c r="A157" s="57" t="s">
        <v>628</v>
      </c>
      <c r="B157" s="58">
        <v>4978031</v>
      </c>
    </row>
    <row r="158" spans="1:2" x14ac:dyDescent="0.2">
      <c r="A158" s="57" t="s">
        <v>629</v>
      </c>
      <c r="B158" s="58">
        <v>529081</v>
      </c>
    </row>
    <row r="159" spans="1:2" x14ac:dyDescent="0.2">
      <c r="A159" s="57" t="s">
        <v>630</v>
      </c>
      <c r="B159" s="58">
        <v>1111870</v>
      </c>
    </row>
    <row r="160" spans="1:2" x14ac:dyDescent="0.2">
      <c r="A160" s="57" t="s">
        <v>631</v>
      </c>
      <c r="B160" s="58">
        <v>562967</v>
      </c>
    </row>
    <row r="161" spans="1:2" x14ac:dyDescent="0.2">
      <c r="A161" s="57" t="s">
        <v>632</v>
      </c>
      <c r="B161" s="58">
        <v>161690</v>
      </c>
    </row>
    <row r="162" spans="1:2" x14ac:dyDescent="0.2">
      <c r="A162" s="57" t="s">
        <v>633</v>
      </c>
      <c r="B162" s="58">
        <v>215330</v>
      </c>
    </row>
    <row r="163" spans="1:2" x14ac:dyDescent="0.2">
      <c r="A163" s="57" t="s">
        <v>634</v>
      </c>
      <c r="B163" s="58">
        <v>192097</v>
      </c>
    </row>
    <row r="164" spans="1:2" x14ac:dyDescent="0.2">
      <c r="A164" s="57" t="s">
        <v>635</v>
      </c>
      <c r="B164" s="58">
        <v>141757</v>
      </c>
    </row>
    <row r="165" spans="1:2" x14ac:dyDescent="0.2">
      <c r="A165" s="57" t="s">
        <v>636</v>
      </c>
      <c r="B165" s="58">
        <v>377302</v>
      </c>
    </row>
    <row r="166" spans="1:2" x14ac:dyDescent="0.2">
      <c r="A166" s="57" t="s">
        <v>637</v>
      </c>
      <c r="B166" s="58">
        <v>477835</v>
      </c>
    </row>
    <row r="167" spans="1:2" x14ac:dyDescent="0.2">
      <c r="A167" s="57" t="s">
        <v>638</v>
      </c>
      <c r="B167" s="58">
        <v>1418166</v>
      </c>
    </row>
    <row r="168" spans="1:2" x14ac:dyDescent="0.2">
      <c r="A168" s="57" t="s">
        <v>639</v>
      </c>
      <c r="B168" s="58">
        <v>304930</v>
      </c>
    </row>
    <row r="169" spans="1:2" x14ac:dyDescent="0.2">
      <c r="A169" s="57" t="s">
        <v>640</v>
      </c>
      <c r="B169" s="58">
        <v>478977</v>
      </c>
    </row>
    <row r="170" spans="1:2" x14ac:dyDescent="0.2">
      <c r="A170" s="57" t="s">
        <v>641</v>
      </c>
      <c r="B170" s="58">
        <v>269497</v>
      </c>
    </row>
    <row r="171" spans="1:2" x14ac:dyDescent="0.2">
      <c r="A171" s="57" t="s">
        <v>642</v>
      </c>
      <c r="B171" s="58">
        <v>398728</v>
      </c>
    </row>
    <row r="172" spans="1:2" x14ac:dyDescent="0.2">
      <c r="A172" s="57" t="s">
        <v>643</v>
      </c>
      <c r="B172" s="58">
        <v>212520</v>
      </c>
    </row>
    <row r="173" spans="1:2" x14ac:dyDescent="0.2">
      <c r="A173" s="57" t="s">
        <v>644</v>
      </c>
      <c r="B173" s="58">
        <v>181793</v>
      </c>
    </row>
    <row r="174" spans="1:2" x14ac:dyDescent="0.2">
      <c r="A174" s="57" t="s">
        <v>645</v>
      </c>
      <c r="B174" s="58">
        <v>2950353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18" sqref="A17:A18"/>
    </sheetView>
  </sheetViews>
  <sheetFormatPr defaultRowHeight="12.75" x14ac:dyDescent="0.2"/>
  <cols>
    <col min="1" max="1" width="32.85546875" style="1" customWidth="1"/>
    <col min="2" max="2" width="16.85546875" customWidth="1"/>
    <col min="3" max="3" width="17.28515625" customWidth="1"/>
    <col min="4" max="4" width="11.42578125" customWidth="1"/>
    <col min="5" max="6" width="11.5703125" customWidth="1"/>
    <col min="7" max="7" width="13.140625" customWidth="1"/>
    <col min="8" max="8" width="13" customWidth="1"/>
    <col min="9" max="10" width="9.85546875" customWidth="1"/>
    <col min="11" max="11" width="12.42578125" customWidth="1"/>
    <col min="12" max="12" width="11.5703125" customWidth="1"/>
  </cols>
  <sheetData>
    <row r="1" spans="1:12" ht="63.75" x14ac:dyDescent="0.2">
      <c r="A1" s="2" t="s">
        <v>0</v>
      </c>
      <c r="B1" s="3" t="s">
        <v>1</v>
      </c>
      <c r="C1" s="3" t="s">
        <v>276</v>
      </c>
      <c r="D1" s="2" t="s">
        <v>452</v>
      </c>
      <c r="E1" s="2" t="s">
        <v>453</v>
      </c>
      <c r="F1" s="3" t="s">
        <v>4</v>
      </c>
      <c r="G1" s="2" t="s">
        <v>275</v>
      </c>
      <c r="H1" s="2" t="s">
        <v>5</v>
      </c>
      <c r="I1" s="2" t="s">
        <v>6</v>
      </c>
      <c r="J1" s="2" t="s">
        <v>650</v>
      </c>
      <c r="K1" s="2" t="s">
        <v>7</v>
      </c>
      <c r="L1" s="3" t="s">
        <v>8</v>
      </c>
    </row>
    <row r="2" spans="1:12" s="5" customFormat="1" ht="25.5" x14ac:dyDescent="0.2">
      <c r="A2" s="4" t="s">
        <v>9</v>
      </c>
      <c r="B2" s="7">
        <v>20000</v>
      </c>
      <c r="C2" s="8">
        <f>B2/60</f>
        <v>333.33333333333331</v>
      </c>
      <c r="D2" s="27" t="e">
        <f>termomodernizacja!I5</f>
        <v>#DIV/0!</v>
      </c>
      <c r="E2" s="27" t="e">
        <f>termomodernizacja!I3</f>
        <v>#DIV/0!</v>
      </c>
      <c r="F2" s="10" t="e">
        <f>D2-E2</f>
        <v>#DIV/0!</v>
      </c>
      <c r="G2" s="10" t="e">
        <f>F2/C2*100</f>
        <v>#DIV/0!</v>
      </c>
      <c r="H2" s="64"/>
      <c r="I2" s="8" t="e">
        <f t="shared" ref="I2:I9" si="0">F2*H2</f>
        <v>#DIV/0!</v>
      </c>
      <c r="J2" s="8" t="e">
        <f>I2/1000</f>
        <v>#DIV/0!</v>
      </c>
      <c r="K2" s="11" t="e">
        <f>I2/'źródła ciepła '!$L$10</f>
        <v>#DIV/0!</v>
      </c>
      <c r="L2" s="8">
        <f t="shared" ref="L2:L9" si="1">C2*H2/1000</f>
        <v>0</v>
      </c>
    </row>
    <row r="3" spans="1:12" s="5" customFormat="1" ht="25.5" x14ac:dyDescent="0.2">
      <c r="A3" s="4" t="s">
        <v>10</v>
      </c>
      <c r="B3" s="7">
        <v>10000</v>
      </c>
      <c r="C3" s="8">
        <f t="shared" ref="C3:C9" si="2">B3/60</f>
        <v>166.66666666666666</v>
      </c>
      <c r="D3" s="27" t="e">
        <f>termomodernizacja!I5</f>
        <v>#DIV/0!</v>
      </c>
      <c r="E3" s="27" t="e">
        <f>termomodernizacja!I4</f>
        <v>#DIV/0!</v>
      </c>
      <c r="F3" s="10" t="e">
        <f t="shared" ref="F3:F9" si="3">D3-E3</f>
        <v>#DIV/0!</v>
      </c>
      <c r="G3" s="10" t="e">
        <f t="shared" ref="G3:G9" si="4">F3/C3*100</f>
        <v>#DIV/0!</v>
      </c>
      <c r="H3" s="64"/>
      <c r="I3" s="8" t="e">
        <f t="shared" si="0"/>
        <v>#DIV/0!</v>
      </c>
      <c r="J3" s="8" t="e">
        <f t="shared" ref="J3:J9" si="5">I3/1000</f>
        <v>#DIV/0!</v>
      </c>
      <c r="K3" s="11" t="e">
        <f>I3/'źródła ciepła '!$L$10</f>
        <v>#DIV/0!</v>
      </c>
      <c r="L3" s="8">
        <f t="shared" si="1"/>
        <v>0</v>
      </c>
    </row>
    <row r="4" spans="1:12" s="5" customFormat="1" ht="51" x14ac:dyDescent="0.2">
      <c r="A4" s="4" t="s">
        <v>651</v>
      </c>
      <c r="B4" s="12">
        <v>10000</v>
      </c>
      <c r="C4" s="8">
        <f t="shared" si="2"/>
        <v>166.66666666666666</v>
      </c>
      <c r="D4" s="27" t="e">
        <f>'źródła ciepła '!$M$4</f>
        <v>#DIV/0!</v>
      </c>
      <c r="E4" s="27" t="e">
        <f>'źródła ciepła '!M9</f>
        <v>#DIV/0!</v>
      </c>
      <c r="F4" s="10" t="e">
        <f t="shared" si="3"/>
        <v>#DIV/0!</v>
      </c>
      <c r="G4" s="10" t="e">
        <f t="shared" si="4"/>
        <v>#DIV/0!</v>
      </c>
      <c r="H4" s="64"/>
      <c r="I4" s="8" t="e">
        <f t="shared" si="0"/>
        <v>#DIV/0!</v>
      </c>
      <c r="J4" s="8" t="e">
        <f t="shared" si="5"/>
        <v>#DIV/0!</v>
      </c>
      <c r="K4" s="11" t="e">
        <f>I4/'źródła ciepła '!$L$10</f>
        <v>#DIV/0!</v>
      </c>
      <c r="L4" s="8">
        <f t="shared" si="1"/>
        <v>0</v>
      </c>
    </row>
    <row r="5" spans="1:12" s="5" customFormat="1" ht="25.5" x14ac:dyDescent="0.2">
      <c r="A5" s="4" t="s">
        <v>272</v>
      </c>
      <c r="B5" s="7">
        <v>12000</v>
      </c>
      <c r="C5" s="8">
        <f t="shared" si="2"/>
        <v>200</v>
      </c>
      <c r="D5" s="27" t="e">
        <f>'źródła ciepła '!$M$4</f>
        <v>#DIV/0!</v>
      </c>
      <c r="E5" s="9" t="e">
        <f>'źródła ciepła '!M2</f>
        <v>#DIV/0!</v>
      </c>
      <c r="F5" s="10" t="e">
        <f t="shared" si="3"/>
        <v>#DIV/0!</v>
      </c>
      <c r="G5" s="10" t="e">
        <f t="shared" si="4"/>
        <v>#DIV/0!</v>
      </c>
      <c r="H5" s="64"/>
      <c r="I5" s="8" t="e">
        <f t="shared" si="0"/>
        <v>#DIV/0!</v>
      </c>
      <c r="J5" s="8" t="e">
        <f t="shared" si="5"/>
        <v>#DIV/0!</v>
      </c>
      <c r="K5" s="11" t="e">
        <f>I5/'źródła ciepła '!$L$10</f>
        <v>#DIV/0!</v>
      </c>
      <c r="L5" s="8">
        <f t="shared" si="1"/>
        <v>0</v>
      </c>
    </row>
    <row r="6" spans="1:12" s="5" customFormat="1" ht="25.5" x14ac:dyDescent="0.2">
      <c r="A6" s="4" t="s">
        <v>273</v>
      </c>
      <c r="B6" s="7">
        <v>12000</v>
      </c>
      <c r="C6" s="8">
        <f t="shared" si="2"/>
        <v>200</v>
      </c>
      <c r="D6" s="27" t="e">
        <f>'źródła ciepła '!$M$4</f>
        <v>#DIV/0!</v>
      </c>
      <c r="E6" s="9" t="e">
        <f>'źródła ciepła '!M5</f>
        <v>#DIV/0!</v>
      </c>
      <c r="F6" s="10" t="e">
        <f t="shared" si="3"/>
        <v>#DIV/0!</v>
      </c>
      <c r="G6" s="10" t="e">
        <f t="shared" si="4"/>
        <v>#DIV/0!</v>
      </c>
      <c r="H6" s="64"/>
      <c r="I6" s="8" t="e">
        <f t="shared" si="0"/>
        <v>#DIV/0!</v>
      </c>
      <c r="J6" s="8" t="e">
        <f t="shared" si="5"/>
        <v>#DIV/0!</v>
      </c>
      <c r="K6" s="11" t="e">
        <f>I6/'źródła ciepła '!$L$10</f>
        <v>#DIV/0!</v>
      </c>
      <c r="L6" s="8">
        <f t="shared" si="1"/>
        <v>0</v>
      </c>
    </row>
    <row r="7" spans="1:12" s="5" customFormat="1" ht="25.5" x14ac:dyDescent="0.2">
      <c r="A7" s="4" t="s">
        <v>13</v>
      </c>
      <c r="B7" s="7">
        <v>8000</v>
      </c>
      <c r="C7" s="8">
        <f t="shared" si="2"/>
        <v>133.33333333333334</v>
      </c>
      <c r="D7" s="27" t="e">
        <f>'źródła ciepła '!$M$4</f>
        <v>#DIV/0!</v>
      </c>
      <c r="E7" s="9" t="e">
        <f>'źródła ciepła '!M3</f>
        <v>#DIV/0!</v>
      </c>
      <c r="F7" s="10" t="e">
        <f t="shared" si="3"/>
        <v>#DIV/0!</v>
      </c>
      <c r="G7" s="10" t="e">
        <f t="shared" si="4"/>
        <v>#DIV/0!</v>
      </c>
      <c r="H7" s="64"/>
      <c r="I7" s="8" t="e">
        <f t="shared" si="0"/>
        <v>#DIV/0!</v>
      </c>
      <c r="J7" s="8" t="e">
        <f t="shared" si="5"/>
        <v>#DIV/0!</v>
      </c>
      <c r="K7" s="11" t="e">
        <f>I7/'źródła ciepła '!$L$10</f>
        <v>#DIV/0!</v>
      </c>
      <c r="L7" s="8">
        <f t="shared" si="1"/>
        <v>0</v>
      </c>
    </row>
    <row r="8" spans="1:12" s="5" customFormat="1" ht="25.5" x14ac:dyDescent="0.2">
      <c r="A8" s="4" t="s">
        <v>14</v>
      </c>
      <c r="B8" s="7">
        <v>15000</v>
      </c>
      <c r="C8" s="8">
        <f t="shared" si="2"/>
        <v>250</v>
      </c>
      <c r="D8" s="27" t="e">
        <f>'źródła ciepła '!$M$4</f>
        <v>#DIV/0!</v>
      </c>
      <c r="E8" s="9" t="e">
        <f>'źródła ciepła '!M7</f>
        <v>#DIV/0!</v>
      </c>
      <c r="F8" s="10" t="e">
        <f t="shared" si="3"/>
        <v>#DIV/0!</v>
      </c>
      <c r="G8" s="10" t="e">
        <f t="shared" si="4"/>
        <v>#DIV/0!</v>
      </c>
      <c r="H8" s="64"/>
      <c r="I8" s="8" t="e">
        <f t="shared" si="0"/>
        <v>#DIV/0!</v>
      </c>
      <c r="J8" s="8" t="e">
        <f t="shared" si="5"/>
        <v>#DIV/0!</v>
      </c>
      <c r="K8" s="11" t="e">
        <f>I8/'źródła ciepła '!$L$10</f>
        <v>#DIV/0!</v>
      </c>
      <c r="L8" s="8">
        <f t="shared" si="1"/>
        <v>0</v>
      </c>
    </row>
    <row r="9" spans="1:12" s="5" customFormat="1" ht="25.5" x14ac:dyDescent="0.2">
      <c r="A9" s="4" t="s">
        <v>15</v>
      </c>
      <c r="B9" s="7">
        <v>18000</v>
      </c>
      <c r="C9" s="8">
        <f t="shared" si="2"/>
        <v>300</v>
      </c>
      <c r="D9" s="27" t="e">
        <f>'źródła ciepła '!$M$4</f>
        <v>#DIV/0!</v>
      </c>
      <c r="E9" s="9" t="e">
        <f>'źródła ciepła '!M8</f>
        <v>#DIV/0!</v>
      </c>
      <c r="F9" s="10" t="e">
        <f t="shared" si="3"/>
        <v>#DIV/0!</v>
      </c>
      <c r="G9" s="10" t="e">
        <f t="shared" si="4"/>
        <v>#DIV/0!</v>
      </c>
      <c r="H9" s="64"/>
      <c r="I9" s="8" t="e">
        <f t="shared" si="0"/>
        <v>#DIV/0!</v>
      </c>
      <c r="J9" s="8" t="e">
        <f t="shared" si="5"/>
        <v>#DIV/0!</v>
      </c>
      <c r="K9" s="11" t="e">
        <f>I9/'źródła ciepła '!$L$10</f>
        <v>#DIV/0!</v>
      </c>
      <c r="L9" s="8">
        <f t="shared" si="1"/>
        <v>0</v>
      </c>
    </row>
    <row r="10" spans="1:12" s="5" customFormat="1" x14ac:dyDescent="0.2">
      <c r="A10" s="6" t="s">
        <v>11</v>
      </c>
      <c r="B10" s="13"/>
      <c r="C10" s="13"/>
      <c r="D10" s="13"/>
      <c r="E10" s="13"/>
      <c r="F10" s="13"/>
      <c r="G10" s="13"/>
      <c r="H10" s="8">
        <f>SUM(H2:H9)</f>
        <v>0</v>
      </c>
      <c r="I10" s="8" t="e">
        <f>SUM(I2:I9)</f>
        <v>#DIV/0!</v>
      </c>
      <c r="J10" s="67" t="e">
        <f>SUM(J2:J9)</f>
        <v>#DIV/0!</v>
      </c>
      <c r="K10" s="66" t="e">
        <f>SUM(K2:K9)</f>
        <v>#DIV/0!</v>
      </c>
      <c r="L10" s="14">
        <f>SUM(L2:L9)</f>
        <v>0</v>
      </c>
    </row>
    <row r="11" spans="1:12" ht="25.5" customHeight="1" x14ac:dyDescent="0.2">
      <c r="A11" s="69" t="s">
        <v>454</v>
      </c>
      <c r="B11" s="70"/>
      <c r="C11" s="70"/>
      <c r="D11" s="70"/>
      <c r="E11" s="70"/>
      <c r="F11" s="70"/>
      <c r="G11" s="70"/>
      <c r="H11" s="70"/>
      <c r="I11" s="71"/>
      <c r="J11" s="65"/>
      <c r="K11" s="45" t="e">
        <f>L10/I10*1000</f>
        <v>#DIV/0!</v>
      </c>
    </row>
    <row r="13" spans="1:12" x14ac:dyDescent="0.2">
      <c r="A13" s="37"/>
    </row>
  </sheetData>
  <mergeCells count="1">
    <mergeCell ref="A11:I11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18" sqref="A17:A18"/>
    </sheetView>
  </sheetViews>
  <sheetFormatPr defaultRowHeight="12.75" x14ac:dyDescent="0.2"/>
  <cols>
    <col min="1" max="1" width="32.85546875" style="1" customWidth="1"/>
    <col min="2" max="2" width="16.85546875" customWidth="1"/>
    <col min="3" max="3" width="17.28515625" customWidth="1"/>
    <col min="4" max="4" width="11.42578125" customWidth="1"/>
    <col min="5" max="6" width="11.5703125" customWidth="1"/>
    <col min="7" max="7" width="13.140625" customWidth="1"/>
    <col min="8" max="8" width="13" customWidth="1"/>
    <col min="9" max="10" width="9.85546875" customWidth="1"/>
    <col min="11" max="11" width="12.42578125" customWidth="1"/>
    <col min="12" max="12" width="11.5703125" customWidth="1"/>
  </cols>
  <sheetData>
    <row r="1" spans="1:12" ht="63.75" x14ac:dyDescent="0.2">
      <c r="A1" s="2" t="s">
        <v>0</v>
      </c>
      <c r="B1" s="3" t="s">
        <v>1</v>
      </c>
      <c r="C1" s="3" t="s">
        <v>276</v>
      </c>
      <c r="D1" s="2" t="s">
        <v>456</v>
      </c>
      <c r="E1" s="2" t="s">
        <v>457</v>
      </c>
      <c r="F1" s="3" t="s">
        <v>4</v>
      </c>
      <c r="G1" s="2" t="s">
        <v>275</v>
      </c>
      <c r="H1" s="2" t="s">
        <v>5</v>
      </c>
      <c r="I1" s="2" t="s">
        <v>6</v>
      </c>
      <c r="J1" s="2" t="s">
        <v>650</v>
      </c>
      <c r="K1" s="2" t="s">
        <v>7</v>
      </c>
      <c r="L1" s="3" t="s">
        <v>8</v>
      </c>
    </row>
    <row r="2" spans="1:12" s="5" customFormat="1" ht="25.5" x14ac:dyDescent="0.2">
      <c r="A2" s="4" t="s">
        <v>9</v>
      </c>
      <c r="B2" s="7">
        <v>20000</v>
      </c>
      <c r="C2" s="8">
        <f>B2/60</f>
        <v>333.33333333333331</v>
      </c>
      <c r="D2" s="27" t="e">
        <f>termomodernizacja!K5</f>
        <v>#DIV/0!</v>
      </c>
      <c r="E2" s="27" t="e">
        <f>termomodernizacja!K3</f>
        <v>#DIV/0!</v>
      </c>
      <c r="F2" s="10" t="e">
        <f>D2-E2</f>
        <v>#DIV/0!</v>
      </c>
      <c r="G2" s="10" t="e">
        <f>F2/C2*100</f>
        <v>#DIV/0!</v>
      </c>
      <c r="H2" s="64"/>
      <c r="I2" s="8" t="e">
        <f t="shared" ref="I2:I9" si="0">F2*H2</f>
        <v>#DIV/0!</v>
      </c>
      <c r="J2" s="8" t="e">
        <f>I2/1000</f>
        <v>#DIV/0!</v>
      </c>
      <c r="K2" s="11" t="e">
        <f>I2/'źródła ciepła '!$O$10</f>
        <v>#DIV/0!</v>
      </c>
      <c r="L2" s="8">
        <f t="shared" ref="L2:L9" si="1">C2*H2/1000</f>
        <v>0</v>
      </c>
    </row>
    <row r="3" spans="1:12" s="5" customFormat="1" ht="25.5" x14ac:dyDescent="0.2">
      <c r="A3" s="4" t="s">
        <v>10</v>
      </c>
      <c r="B3" s="7">
        <v>10000</v>
      </c>
      <c r="C3" s="8">
        <f t="shared" ref="C3:C9" si="2">B3/60</f>
        <v>166.66666666666666</v>
      </c>
      <c r="D3" s="27" t="e">
        <f>termomodernizacja!K5</f>
        <v>#DIV/0!</v>
      </c>
      <c r="E3" s="27" t="e">
        <f>termomodernizacja!K4</f>
        <v>#DIV/0!</v>
      </c>
      <c r="F3" s="10" t="e">
        <f t="shared" ref="F3:F9" si="3">D3-E3</f>
        <v>#DIV/0!</v>
      </c>
      <c r="G3" s="10" t="e">
        <f t="shared" ref="G3:G9" si="4">F3/C3*100</f>
        <v>#DIV/0!</v>
      </c>
      <c r="H3" s="64"/>
      <c r="I3" s="8" t="e">
        <f t="shared" si="0"/>
        <v>#DIV/0!</v>
      </c>
      <c r="J3" s="8" t="e">
        <f t="shared" ref="J3:J9" si="5">I3/1000</f>
        <v>#DIV/0!</v>
      </c>
      <c r="K3" s="11" t="e">
        <f>I3/'źródła ciepła '!$O$10</f>
        <v>#DIV/0!</v>
      </c>
      <c r="L3" s="8">
        <f t="shared" si="1"/>
        <v>0</v>
      </c>
    </row>
    <row r="4" spans="1:12" s="5" customFormat="1" ht="51" x14ac:dyDescent="0.2">
      <c r="A4" s="4" t="s">
        <v>651</v>
      </c>
      <c r="B4" s="12">
        <v>10000</v>
      </c>
      <c r="C4" s="8">
        <f t="shared" si="2"/>
        <v>166.66666666666666</v>
      </c>
      <c r="D4" s="27" t="e">
        <f>'źródła ciepła '!$P$4</f>
        <v>#DIV/0!</v>
      </c>
      <c r="E4" s="27" t="e">
        <f>'źródła ciepła '!P9</f>
        <v>#DIV/0!</v>
      </c>
      <c r="F4" s="10" t="e">
        <f t="shared" si="3"/>
        <v>#DIV/0!</v>
      </c>
      <c r="G4" s="10" t="e">
        <f t="shared" si="4"/>
        <v>#DIV/0!</v>
      </c>
      <c r="H4" s="64"/>
      <c r="I4" s="8" t="e">
        <f t="shared" si="0"/>
        <v>#DIV/0!</v>
      </c>
      <c r="J4" s="8" t="e">
        <f t="shared" si="5"/>
        <v>#DIV/0!</v>
      </c>
      <c r="K4" s="11" t="e">
        <f>I4/'źródła ciepła '!$O$10</f>
        <v>#DIV/0!</v>
      </c>
      <c r="L4" s="8">
        <f t="shared" si="1"/>
        <v>0</v>
      </c>
    </row>
    <row r="5" spans="1:12" s="5" customFormat="1" ht="25.5" x14ac:dyDescent="0.2">
      <c r="A5" s="4" t="s">
        <v>272</v>
      </c>
      <c r="B5" s="7">
        <v>12000</v>
      </c>
      <c r="C5" s="8">
        <f t="shared" si="2"/>
        <v>200</v>
      </c>
      <c r="D5" s="27" t="e">
        <f>'źródła ciepła '!$P$4</f>
        <v>#DIV/0!</v>
      </c>
      <c r="E5" s="9" t="e">
        <f>'źródła ciepła '!P2</f>
        <v>#DIV/0!</v>
      </c>
      <c r="F5" s="10" t="e">
        <f t="shared" si="3"/>
        <v>#DIV/0!</v>
      </c>
      <c r="G5" s="10" t="e">
        <f t="shared" si="4"/>
        <v>#DIV/0!</v>
      </c>
      <c r="H5" s="64"/>
      <c r="I5" s="8" t="e">
        <f t="shared" si="0"/>
        <v>#DIV/0!</v>
      </c>
      <c r="J5" s="8" t="e">
        <f t="shared" si="5"/>
        <v>#DIV/0!</v>
      </c>
      <c r="K5" s="11" t="e">
        <f>I5/'źródła ciepła '!$O$10</f>
        <v>#DIV/0!</v>
      </c>
      <c r="L5" s="8">
        <f t="shared" si="1"/>
        <v>0</v>
      </c>
    </row>
    <row r="6" spans="1:12" s="5" customFormat="1" ht="25.5" x14ac:dyDescent="0.2">
      <c r="A6" s="4" t="s">
        <v>273</v>
      </c>
      <c r="B6" s="7">
        <v>12000</v>
      </c>
      <c r="C6" s="8">
        <f t="shared" si="2"/>
        <v>200</v>
      </c>
      <c r="D6" s="27" t="e">
        <f>'źródła ciepła '!$P$4</f>
        <v>#DIV/0!</v>
      </c>
      <c r="E6" s="9" t="e">
        <f>'źródła ciepła '!P5</f>
        <v>#DIV/0!</v>
      </c>
      <c r="F6" s="10" t="e">
        <f t="shared" si="3"/>
        <v>#DIV/0!</v>
      </c>
      <c r="G6" s="10" t="e">
        <f t="shared" si="4"/>
        <v>#DIV/0!</v>
      </c>
      <c r="H6" s="64"/>
      <c r="I6" s="8" t="e">
        <f t="shared" si="0"/>
        <v>#DIV/0!</v>
      </c>
      <c r="J6" s="8" t="e">
        <f t="shared" si="5"/>
        <v>#DIV/0!</v>
      </c>
      <c r="K6" s="11" t="e">
        <f>I6/'źródła ciepła '!$O$10</f>
        <v>#DIV/0!</v>
      </c>
      <c r="L6" s="8">
        <f t="shared" si="1"/>
        <v>0</v>
      </c>
    </row>
    <row r="7" spans="1:12" s="5" customFormat="1" ht="25.5" x14ac:dyDescent="0.2">
      <c r="A7" s="4" t="s">
        <v>13</v>
      </c>
      <c r="B7" s="7">
        <v>8000</v>
      </c>
      <c r="C7" s="8">
        <f t="shared" si="2"/>
        <v>133.33333333333334</v>
      </c>
      <c r="D7" s="27" t="e">
        <f>'źródła ciepła '!$P$4</f>
        <v>#DIV/0!</v>
      </c>
      <c r="E7" s="9" t="e">
        <f>'źródła ciepła '!P3</f>
        <v>#DIV/0!</v>
      </c>
      <c r="F7" s="10" t="e">
        <f t="shared" si="3"/>
        <v>#DIV/0!</v>
      </c>
      <c r="G7" s="10" t="e">
        <f t="shared" si="4"/>
        <v>#DIV/0!</v>
      </c>
      <c r="H7" s="64"/>
      <c r="I7" s="8" t="e">
        <f t="shared" si="0"/>
        <v>#DIV/0!</v>
      </c>
      <c r="J7" s="8" t="e">
        <f t="shared" si="5"/>
        <v>#DIV/0!</v>
      </c>
      <c r="K7" s="11" t="e">
        <f>I7/'źródła ciepła '!$O$10</f>
        <v>#DIV/0!</v>
      </c>
      <c r="L7" s="8">
        <f t="shared" si="1"/>
        <v>0</v>
      </c>
    </row>
    <row r="8" spans="1:12" s="5" customFormat="1" ht="25.5" x14ac:dyDescent="0.2">
      <c r="A8" s="4" t="s">
        <v>14</v>
      </c>
      <c r="B8" s="7">
        <v>15000</v>
      </c>
      <c r="C8" s="8">
        <f t="shared" si="2"/>
        <v>250</v>
      </c>
      <c r="D8" s="27" t="e">
        <f>'źródła ciepła '!$P$4</f>
        <v>#DIV/0!</v>
      </c>
      <c r="E8" s="9" t="e">
        <f>'źródła ciepła '!P7</f>
        <v>#DIV/0!</v>
      </c>
      <c r="F8" s="10" t="e">
        <f t="shared" si="3"/>
        <v>#DIV/0!</v>
      </c>
      <c r="G8" s="10" t="e">
        <f t="shared" si="4"/>
        <v>#DIV/0!</v>
      </c>
      <c r="H8" s="64"/>
      <c r="I8" s="8" t="e">
        <f t="shared" si="0"/>
        <v>#DIV/0!</v>
      </c>
      <c r="J8" s="8" t="e">
        <f t="shared" si="5"/>
        <v>#DIV/0!</v>
      </c>
      <c r="K8" s="11" t="e">
        <f>I8/'źródła ciepła '!$O$10</f>
        <v>#DIV/0!</v>
      </c>
      <c r="L8" s="8">
        <f t="shared" si="1"/>
        <v>0</v>
      </c>
    </row>
    <row r="9" spans="1:12" s="5" customFormat="1" ht="25.5" x14ac:dyDescent="0.2">
      <c r="A9" s="4" t="s">
        <v>15</v>
      </c>
      <c r="B9" s="7">
        <v>18000</v>
      </c>
      <c r="C9" s="8">
        <f t="shared" si="2"/>
        <v>300</v>
      </c>
      <c r="D9" s="27" t="e">
        <f>'źródła ciepła '!$P$4</f>
        <v>#DIV/0!</v>
      </c>
      <c r="E9" s="9" t="e">
        <f>'źródła ciepła '!P8</f>
        <v>#DIV/0!</v>
      </c>
      <c r="F9" s="10" t="e">
        <f t="shared" si="3"/>
        <v>#DIV/0!</v>
      </c>
      <c r="G9" s="10" t="e">
        <f t="shared" si="4"/>
        <v>#DIV/0!</v>
      </c>
      <c r="H9" s="64"/>
      <c r="I9" s="8" t="e">
        <f t="shared" si="0"/>
        <v>#DIV/0!</v>
      </c>
      <c r="J9" s="8" t="e">
        <f t="shared" si="5"/>
        <v>#DIV/0!</v>
      </c>
      <c r="K9" s="11" t="e">
        <f>I9/'źródła ciepła '!$O$10</f>
        <v>#DIV/0!</v>
      </c>
      <c r="L9" s="8">
        <f t="shared" si="1"/>
        <v>0</v>
      </c>
    </row>
    <row r="10" spans="1:12" s="5" customFormat="1" x14ac:dyDescent="0.2">
      <c r="A10" s="6" t="s">
        <v>11</v>
      </c>
      <c r="B10" s="13"/>
      <c r="C10" s="13"/>
      <c r="D10" s="13"/>
      <c r="E10" s="13"/>
      <c r="F10" s="13"/>
      <c r="G10" s="13"/>
      <c r="H10" s="8">
        <f>SUM(H2:H9)</f>
        <v>0</v>
      </c>
      <c r="I10" s="8" t="e">
        <f>SUM(I2:I9)</f>
        <v>#DIV/0!</v>
      </c>
      <c r="J10" s="68" t="e">
        <f>SUM(J2:J9)</f>
        <v>#DIV/0!</v>
      </c>
      <c r="K10" s="66" t="e">
        <f>SUM(K2:K9)</f>
        <v>#DIV/0!</v>
      </c>
      <c r="L10" s="14">
        <f>SUM(L2:L9)</f>
        <v>0</v>
      </c>
    </row>
    <row r="11" spans="1:12" ht="25.5" customHeight="1" x14ac:dyDescent="0.2">
      <c r="A11" s="69" t="s">
        <v>455</v>
      </c>
      <c r="B11" s="70"/>
      <c r="C11" s="70"/>
      <c r="D11" s="70"/>
      <c r="E11" s="70"/>
      <c r="F11" s="70"/>
      <c r="G11" s="70"/>
      <c r="H11" s="70"/>
      <c r="I11" s="71"/>
      <c r="J11" s="65"/>
      <c r="K11" s="45" t="e">
        <f>L10/I10*1000</f>
        <v>#DIV/0!</v>
      </c>
    </row>
    <row r="13" spans="1:12" x14ac:dyDescent="0.2">
      <c r="A13" s="37"/>
    </row>
  </sheetData>
  <mergeCells count="1">
    <mergeCell ref="A11:I11"/>
  </mergeCell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18" sqref="A17:A18"/>
    </sheetView>
  </sheetViews>
  <sheetFormatPr defaultRowHeight="12.75" x14ac:dyDescent="0.2"/>
  <cols>
    <col min="1" max="1" width="32.85546875" style="1" customWidth="1"/>
    <col min="2" max="2" width="16.85546875" customWidth="1"/>
    <col min="3" max="3" width="17.28515625" customWidth="1"/>
    <col min="4" max="4" width="11.42578125" customWidth="1"/>
    <col min="5" max="6" width="11.5703125" customWidth="1"/>
    <col min="7" max="7" width="13.140625" customWidth="1"/>
    <col min="8" max="8" width="13" customWidth="1"/>
    <col min="9" max="10" width="9.85546875" customWidth="1"/>
    <col min="11" max="11" width="12.42578125" customWidth="1"/>
    <col min="12" max="12" width="11.5703125" customWidth="1"/>
  </cols>
  <sheetData>
    <row r="1" spans="1:12" ht="63.75" x14ac:dyDescent="0.2">
      <c r="A1" s="2" t="s">
        <v>0</v>
      </c>
      <c r="B1" s="3" t="s">
        <v>1</v>
      </c>
      <c r="C1" s="3" t="s">
        <v>276</v>
      </c>
      <c r="D1" s="2" t="s">
        <v>462</v>
      </c>
      <c r="E1" s="2" t="s">
        <v>463</v>
      </c>
      <c r="F1" s="3" t="s">
        <v>4</v>
      </c>
      <c r="G1" s="2" t="s">
        <v>275</v>
      </c>
      <c r="H1" s="2" t="s">
        <v>5</v>
      </c>
      <c r="I1" s="2" t="s">
        <v>6</v>
      </c>
      <c r="J1" s="2" t="s">
        <v>650</v>
      </c>
      <c r="K1" s="2" t="s">
        <v>7</v>
      </c>
      <c r="L1" s="3" t="s">
        <v>8</v>
      </c>
    </row>
    <row r="2" spans="1:12" s="5" customFormat="1" ht="25.5" x14ac:dyDescent="0.2">
      <c r="A2" s="4" t="s">
        <v>9</v>
      </c>
      <c r="B2" s="7">
        <v>20000</v>
      </c>
      <c r="C2" s="8">
        <f>B2/60</f>
        <v>333.33333333333331</v>
      </c>
      <c r="D2" s="27" t="e">
        <f>termomodernizacja!M5</f>
        <v>#DIV/0!</v>
      </c>
      <c r="E2" s="27" t="e">
        <f>termomodernizacja!M3</f>
        <v>#DIV/0!</v>
      </c>
      <c r="F2" s="10" t="e">
        <f>D2-E2</f>
        <v>#DIV/0!</v>
      </c>
      <c r="G2" s="10" t="e">
        <f>F2/C2*100</f>
        <v>#DIV/0!</v>
      </c>
      <c r="H2" s="64"/>
      <c r="I2" s="8" t="e">
        <f t="shared" ref="I2:I9" si="0">F2*H2</f>
        <v>#DIV/0!</v>
      </c>
      <c r="J2" s="8" t="e">
        <f>I2/1000</f>
        <v>#DIV/0!</v>
      </c>
      <c r="K2" s="11" t="e">
        <f>I2/'źródła ciepła '!$R$10</f>
        <v>#DIV/0!</v>
      </c>
      <c r="L2" s="8">
        <f t="shared" ref="L2:L9" si="1">C2*H2/1000</f>
        <v>0</v>
      </c>
    </row>
    <row r="3" spans="1:12" s="5" customFormat="1" ht="25.5" x14ac:dyDescent="0.2">
      <c r="A3" s="4" t="s">
        <v>10</v>
      </c>
      <c r="B3" s="7">
        <v>10000</v>
      </c>
      <c r="C3" s="8">
        <f t="shared" ref="C3:C9" si="2">B3/60</f>
        <v>166.66666666666666</v>
      </c>
      <c r="D3" s="27" t="e">
        <f>termomodernizacja!M5</f>
        <v>#DIV/0!</v>
      </c>
      <c r="E3" s="27" t="e">
        <f>termomodernizacja!M4</f>
        <v>#DIV/0!</v>
      </c>
      <c r="F3" s="10" t="e">
        <f t="shared" ref="F3:F9" si="3">D3-E3</f>
        <v>#DIV/0!</v>
      </c>
      <c r="G3" s="10" t="e">
        <f t="shared" ref="G3:G9" si="4">F3/C3*100</f>
        <v>#DIV/0!</v>
      </c>
      <c r="H3" s="64"/>
      <c r="I3" s="8" t="e">
        <f t="shared" si="0"/>
        <v>#DIV/0!</v>
      </c>
      <c r="J3" s="8" t="e">
        <f t="shared" ref="J3:J9" si="5">I3/1000</f>
        <v>#DIV/0!</v>
      </c>
      <c r="K3" s="11" t="e">
        <f>I3/'źródła ciepła '!$R$10</f>
        <v>#DIV/0!</v>
      </c>
      <c r="L3" s="8">
        <f t="shared" si="1"/>
        <v>0</v>
      </c>
    </row>
    <row r="4" spans="1:12" s="5" customFormat="1" ht="51" x14ac:dyDescent="0.2">
      <c r="A4" s="4" t="s">
        <v>651</v>
      </c>
      <c r="B4" s="12">
        <v>10000</v>
      </c>
      <c r="C4" s="8">
        <f t="shared" si="2"/>
        <v>166.66666666666666</v>
      </c>
      <c r="D4" s="27" t="e">
        <f>'źródła ciepła '!$S$4</f>
        <v>#DIV/0!</v>
      </c>
      <c r="E4" s="27" t="e">
        <f>'źródła ciepła '!S9</f>
        <v>#DIV/0!</v>
      </c>
      <c r="F4" s="10" t="e">
        <f t="shared" si="3"/>
        <v>#DIV/0!</v>
      </c>
      <c r="G4" s="10" t="e">
        <f t="shared" si="4"/>
        <v>#DIV/0!</v>
      </c>
      <c r="H4" s="64"/>
      <c r="I4" s="8" t="e">
        <f t="shared" si="0"/>
        <v>#DIV/0!</v>
      </c>
      <c r="J4" s="8" t="e">
        <f t="shared" si="5"/>
        <v>#DIV/0!</v>
      </c>
      <c r="K4" s="11" t="e">
        <f>I4/'źródła ciepła '!$R$10</f>
        <v>#DIV/0!</v>
      </c>
      <c r="L4" s="8">
        <f t="shared" si="1"/>
        <v>0</v>
      </c>
    </row>
    <row r="5" spans="1:12" s="5" customFormat="1" ht="25.5" x14ac:dyDescent="0.2">
      <c r="A5" s="4" t="s">
        <v>272</v>
      </c>
      <c r="B5" s="7">
        <v>12000</v>
      </c>
      <c r="C5" s="8">
        <f t="shared" si="2"/>
        <v>200</v>
      </c>
      <c r="D5" s="27" t="e">
        <f>'źródła ciepła '!$S$4</f>
        <v>#DIV/0!</v>
      </c>
      <c r="E5" s="9" t="e">
        <f>'źródła ciepła '!S2</f>
        <v>#DIV/0!</v>
      </c>
      <c r="F5" s="10" t="e">
        <f t="shared" si="3"/>
        <v>#DIV/0!</v>
      </c>
      <c r="G5" s="10" t="e">
        <f t="shared" si="4"/>
        <v>#DIV/0!</v>
      </c>
      <c r="H5" s="64"/>
      <c r="I5" s="8" t="e">
        <f t="shared" si="0"/>
        <v>#DIV/0!</v>
      </c>
      <c r="J5" s="8" t="e">
        <f t="shared" si="5"/>
        <v>#DIV/0!</v>
      </c>
      <c r="K5" s="11" t="e">
        <f>I5/'źródła ciepła '!$R$10</f>
        <v>#DIV/0!</v>
      </c>
      <c r="L5" s="8">
        <f t="shared" si="1"/>
        <v>0</v>
      </c>
    </row>
    <row r="6" spans="1:12" s="5" customFormat="1" ht="25.5" x14ac:dyDescent="0.2">
      <c r="A6" s="4" t="s">
        <v>273</v>
      </c>
      <c r="B6" s="7">
        <v>12000</v>
      </c>
      <c r="C6" s="8">
        <f t="shared" si="2"/>
        <v>200</v>
      </c>
      <c r="D6" s="27" t="e">
        <f>'źródła ciepła '!$S$4</f>
        <v>#DIV/0!</v>
      </c>
      <c r="E6" s="9" t="e">
        <f>'źródła ciepła '!S5</f>
        <v>#DIV/0!</v>
      </c>
      <c r="F6" s="10" t="e">
        <f t="shared" si="3"/>
        <v>#DIV/0!</v>
      </c>
      <c r="G6" s="10" t="e">
        <f t="shared" si="4"/>
        <v>#DIV/0!</v>
      </c>
      <c r="H6" s="64"/>
      <c r="I6" s="8" t="e">
        <f t="shared" si="0"/>
        <v>#DIV/0!</v>
      </c>
      <c r="J6" s="8" t="e">
        <f t="shared" si="5"/>
        <v>#DIV/0!</v>
      </c>
      <c r="K6" s="11" t="e">
        <f>I6/'źródła ciepła '!$R$10</f>
        <v>#DIV/0!</v>
      </c>
      <c r="L6" s="8">
        <f t="shared" si="1"/>
        <v>0</v>
      </c>
    </row>
    <row r="7" spans="1:12" s="5" customFormat="1" ht="25.5" x14ac:dyDescent="0.2">
      <c r="A7" s="4" t="s">
        <v>13</v>
      </c>
      <c r="B7" s="7">
        <v>8000</v>
      </c>
      <c r="C7" s="8">
        <f t="shared" si="2"/>
        <v>133.33333333333334</v>
      </c>
      <c r="D7" s="27" t="e">
        <f>'źródła ciepła '!$S$4</f>
        <v>#DIV/0!</v>
      </c>
      <c r="E7" s="9" t="e">
        <f>'źródła ciepła '!S3</f>
        <v>#DIV/0!</v>
      </c>
      <c r="F7" s="10" t="e">
        <f t="shared" si="3"/>
        <v>#DIV/0!</v>
      </c>
      <c r="G7" s="10" t="e">
        <f t="shared" si="4"/>
        <v>#DIV/0!</v>
      </c>
      <c r="H7" s="64"/>
      <c r="I7" s="8" t="e">
        <f t="shared" si="0"/>
        <v>#DIV/0!</v>
      </c>
      <c r="J7" s="8" t="e">
        <f t="shared" si="5"/>
        <v>#DIV/0!</v>
      </c>
      <c r="K7" s="11" t="e">
        <f>I7/'źródła ciepła '!$R$10</f>
        <v>#DIV/0!</v>
      </c>
      <c r="L7" s="8">
        <f t="shared" si="1"/>
        <v>0</v>
      </c>
    </row>
    <row r="8" spans="1:12" s="5" customFormat="1" ht="25.5" x14ac:dyDescent="0.2">
      <c r="A8" s="4" t="s">
        <v>14</v>
      </c>
      <c r="B8" s="7">
        <v>15000</v>
      </c>
      <c r="C8" s="8">
        <f t="shared" si="2"/>
        <v>250</v>
      </c>
      <c r="D8" s="27" t="e">
        <f>'źródła ciepła '!$S$4</f>
        <v>#DIV/0!</v>
      </c>
      <c r="E8" s="9" t="e">
        <f>'źródła ciepła '!S7</f>
        <v>#DIV/0!</v>
      </c>
      <c r="F8" s="10" t="e">
        <f t="shared" si="3"/>
        <v>#DIV/0!</v>
      </c>
      <c r="G8" s="10" t="e">
        <f t="shared" si="4"/>
        <v>#DIV/0!</v>
      </c>
      <c r="H8" s="64"/>
      <c r="I8" s="8" t="e">
        <f t="shared" si="0"/>
        <v>#DIV/0!</v>
      </c>
      <c r="J8" s="8" t="e">
        <f t="shared" si="5"/>
        <v>#DIV/0!</v>
      </c>
      <c r="K8" s="11" t="e">
        <f>I8/'źródła ciepła '!$R$10</f>
        <v>#DIV/0!</v>
      </c>
      <c r="L8" s="8">
        <f t="shared" si="1"/>
        <v>0</v>
      </c>
    </row>
    <row r="9" spans="1:12" s="5" customFormat="1" ht="25.5" x14ac:dyDescent="0.2">
      <c r="A9" s="4" t="s">
        <v>15</v>
      </c>
      <c r="B9" s="7">
        <v>18000</v>
      </c>
      <c r="C9" s="8">
        <f t="shared" si="2"/>
        <v>300</v>
      </c>
      <c r="D9" s="27" t="e">
        <f>'źródła ciepła '!$S$4</f>
        <v>#DIV/0!</v>
      </c>
      <c r="E9" s="9" t="e">
        <f>'źródła ciepła '!S8</f>
        <v>#DIV/0!</v>
      </c>
      <c r="F9" s="10" t="e">
        <f t="shared" si="3"/>
        <v>#DIV/0!</v>
      </c>
      <c r="G9" s="10" t="e">
        <f t="shared" si="4"/>
        <v>#DIV/0!</v>
      </c>
      <c r="H9" s="64"/>
      <c r="I9" s="8" t="e">
        <f t="shared" si="0"/>
        <v>#DIV/0!</v>
      </c>
      <c r="J9" s="8" t="e">
        <f t="shared" si="5"/>
        <v>#DIV/0!</v>
      </c>
      <c r="K9" s="11" t="e">
        <f>I9/'źródła ciepła '!$R$10</f>
        <v>#DIV/0!</v>
      </c>
      <c r="L9" s="8">
        <f t="shared" si="1"/>
        <v>0</v>
      </c>
    </row>
    <row r="10" spans="1:12" s="5" customFormat="1" x14ac:dyDescent="0.2">
      <c r="A10" s="6" t="s">
        <v>11</v>
      </c>
      <c r="B10" s="13"/>
      <c r="C10" s="13"/>
      <c r="D10" s="13"/>
      <c r="E10" s="13"/>
      <c r="F10" s="13"/>
      <c r="G10" s="13"/>
      <c r="H10" s="8">
        <f>SUM(H2:H9)</f>
        <v>0</v>
      </c>
      <c r="I10" s="8" t="e">
        <f>SUM(I2:I9)</f>
        <v>#DIV/0!</v>
      </c>
      <c r="J10" s="67" t="e">
        <f>SUM(J2:J9)</f>
        <v>#DIV/0!</v>
      </c>
      <c r="K10" s="66" t="e">
        <f>SUM(K2:K9)</f>
        <v>#DIV/0!</v>
      </c>
      <c r="L10" s="14">
        <f>SUM(L2:L9)</f>
        <v>0</v>
      </c>
    </row>
    <row r="11" spans="1:12" ht="25.5" customHeight="1" x14ac:dyDescent="0.2">
      <c r="A11" s="69" t="s">
        <v>461</v>
      </c>
      <c r="B11" s="70"/>
      <c r="C11" s="70"/>
      <c r="D11" s="70"/>
      <c r="E11" s="70"/>
      <c r="F11" s="70"/>
      <c r="G11" s="70"/>
      <c r="H11" s="70"/>
      <c r="I11" s="71"/>
      <c r="J11" s="65"/>
      <c r="K11" s="45" t="e">
        <f>L10/I10*1000</f>
        <v>#DIV/0!</v>
      </c>
    </row>
    <row r="13" spans="1:12" x14ac:dyDescent="0.2">
      <c r="A13" s="37"/>
    </row>
  </sheetData>
  <mergeCells count="1">
    <mergeCell ref="A11:I11"/>
  </mergeCell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18" sqref="A17:A18"/>
    </sheetView>
  </sheetViews>
  <sheetFormatPr defaultRowHeight="12.75" x14ac:dyDescent="0.2"/>
  <cols>
    <col min="1" max="1" width="32.85546875" style="1" customWidth="1"/>
    <col min="2" max="2" width="16.85546875" customWidth="1"/>
    <col min="3" max="3" width="17.28515625" customWidth="1"/>
    <col min="4" max="4" width="11.42578125" customWidth="1"/>
    <col min="5" max="6" width="11.5703125" customWidth="1"/>
    <col min="7" max="7" width="13.140625" customWidth="1"/>
    <col min="8" max="8" width="13" customWidth="1"/>
    <col min="9" max="10" width="9.85546875" customWidth="1"/>
    <col min="11" max="11" width="12.42578125" customWidth="1"/>
    <col min="12" max="12" width="11.5703125" customWidth="1"/>
  </cols>
  <sheetData>
    <row r="1" spans="1:12" ht="63.75" x14ac:dyDescent="0.2">
      <c r="A1" s="2" t="s">
        <v>0</v>
      </c>
      <c r="B1" s="3" t="s">
        <v>1</v>
      </c>
      <c r="C1" s="3" t="s">
        <v>276</v>
      </c>
      <c r="D1" s="2" t="s">
        <v>458</v>
      </c>
      <c r="E1" s="2" t="s">
        <v>459</v>
      </c>
      <c r="F1" s="3" t="s">
        <v>4</v>
      </c>
      <c r="G1" s="2" t="s">
        <v>275</v>
      </c>
      <c r="H1" s="2" t="s">
        <v>5</v>
      </c>
      <c r="I1" s="2" t="s">
        <v>6</v>
      </c>
      <c r="J1" s="2" t="s">
        <v>650</v>
      </c>
      <c r="K1" s="2" t="s">
        <v>7</v>
      </c>
      <c r="L1" s="3" t="s">
        <v>8</v>
      </c>
    </row>
    <row r="2" spans="1:12" s="5" customFormat="1" ht="25.5" x14ac:dyDescent="0.2">
      <c r="A2" s="4" t="s">
        <v>9</v>
      </c>
      <c r="B2" s="7">
        <v>20000</v>
      </c>
      <c r="C2" s="8">
        <f>B2/60</f>
        <v>333.33333333333331</v>
      </c>
      <c r="D2" s="27" t="e">
        <f>termomodernizacja!O5</f>
        <v>#DIV/0!</v>
      </c>
      <c r="E2" s="27" t="e">
        <f>termomodernizacja!O3</f>
        <v>#DIV/0!</v>
      </c>
      <c r="F2" s="10" t="e">
        <f>D2-E2</f>
        <v>#DIV/0!</v>
      </c>
      <c r="G2" s="10" t="e">
        <f>F2/C2*100</f>
        <v>#DIV/0!</v>
      </c>
      <c r="H2" s="64"/>
      <c r="I2" s="8" t="e">
        <f t="shared" ref="I2:I9" si="0">F2*H2</f>
        <v>#DIV/0!</v>
      </c>
      <c r="J2" s="8" t="e">
        <f>I2/1000</f>
        <v>#DIV/0!</v>
      </c>
      <c r="K2" s="11" t="e">
        <f>I2/'źródła ciepła '!$U$10</f>
        <v>#DIV/0!</v>
      </c>
      <c r="L2" s="8">
        <f t="shared" ref="L2:L9" si="1">C2*H2/1000</f>
        <v>0</v>
      </c>
    </row>
    <row r="3" spans="1:12" s="5" customFormat="1" ht="25.5" x14ac:dyDescent="0.2">
      <c r="A3" s="4" t="s">
        <v>10</v>
      </c>
      <c r="B3" s="7">
        <v>10000</v>
      </c>
      <c r="C3" s="8">
        <f t="shared" ref="C3:C9" si="2">B3/60</f>
        <v>166.66666666666666</v>
      </c>
      <c r="D3" s="27" t="e">
        <f>termomodernizacja!O5</f>
        <v>#DIV/0!</v>
      </c>
      <c r="E3" s="27" t="e">
        <f>termomodernizacja!O4</f>
        <v>#DIV/0!</v>
      </c>
      <c r="F3" s="10" t="e">
        <f t="shared" ref="F3:F9" si="3">D3-E3</f>
        <v>#DIV/0!</v>
      </c>
      <c r="G3" s="10" t="e">
        <f t="shared" ref="G3:G9" si="4">F3/C3*100</f>
        <v>#DIV/0!</v>
      </c>
      <c r="H3" s="64"/>
      <c r="I3" s="8" t="e">
        <f t="shared" si="0"/>
        <v>#DIV/0!</v>
      </c>
      <c r="J3" s="8" t="e">
        <f t="shared" ref="J3:J9" si="5">I3/1000</f>
        <v>#DIV/0!</v>
      </c>
      <c r="K3" s="11" t="e">
        <f>I3/'źródła ciepła '!$U$10</f>
        <v>#DIV/0!</v>
      </c>
      <c r="L3" s="8">
        <f t="shared" si="1"/>
        <v>0</v>
      </c>
    </row>
    <row r="4" spans="1:12" s="5" customFormat="1" ht="51" x14ac:dyDescent="0.2">
      <c r="A4" s="4" t="s">
        <v>651</v>
      </c>
      <c r="B4" s="12">
        <v>10000</v>
      </c>
      <c r="C4" s="8">
        <f t="shared" si="2"/>
        <v>166.66666666666666</v>
      </c>
      <c r="D4" s="27" t="e">
        <f>'źródła ciepła '!$V$4</f>
        <v>#DIV/0!</v>
      </c>
      <c r="E4" s="27" t="e">
        <f>'źródła ciepła '!V9</f>
        <v>#DIV/0!</v>
      </c>
      <c r="F4" s="10" t="e">
        <f t="shared" si="3"/>
        <v>#DIV/0!</v>
      </c>
      <c r="G4" s="10" t="e">
        <f t="shared" si="4"/>
        <v>#DIV/0!</v>
      </c>
      <c r="H4" s="64"/>
      <c r="I4" s="8" t="e">
        <f t="shared" si="0"/>
        <v>#DIV/0!</v>
      </c>
      <c r="J4" s="8" t="e">
        <f t="shared" si="5"/>
        <v>#DIV/0!</v>
      </c>
      <c r="K4" s="11" t="e">
        <f>I4/'źródła ciepła '!$U$10</f>
        <v>#DIV/0!</v>
      </c>
      <c r="L4" s="8">
        <f t="shared" si="1"/>
        <v>0</v>
      </c>
    </row>
    <row r="5" spans="1:12" s="5" customFormat="1" ht="25.5" x14ac:dyDescent="0.2">
      <c r="A5" s="4" t="s">
        <v>272</v>
      </c>
      <c r="B5" s="7">
        <v>12000</v>
      </c>
      <c r="C5" s="8">
        <f t="shared" si="2"/>
        <v>200</v>
      </c>
      <c r="D5" s="27" t="e">
        <f>'źródła ciepła '!$V$4</f>
        <v>#DIV/0!</v>
      </c>
      <c r="E5" s="9" t="e">
        <f>'źródła ciepła '!V2</f>
        <v>#DIV/0!</v>
      </c>
      <c r="F5" s="10" t="e">
        <f t="shared" si="3"/>
        <v>#DIV/0!</v>
      </c>
      <c r="G5" s="10" t="e">
        <f t="shared" si="4"/>
        <v>#DIV/0!</v>
      </c>
      <c r="H5" s="64"/>
      <c r="I5" s="8" t="e">
        <f t="shared" si="0"/>
        <v>#DIV/0!</v>
      </c>
      <c r="J5" s="8" t="e">
        <f t="shared" si="5"/>
        <v>#DIV/0!</v>
      </c>
      <c r="K5" s="11" t="e">
        <f>I5/'źródła ciepła '!$U$10</f>
        <v>#DIV/0!</v>
      </c>
      <c r="L5" s="8">
        <f t="shared" si="1"/>
        <v>0</v>
      </c>
    </row>
    <row r="6" spans="1:12" s="5" customFormat="1" ht="25.5" x14ac:dyDescent="0.2">
      <c r="A6" s="4" t="s">
        <v>273</v>
      </c>
      <c r="B6" s="7">
        <v>12000</v>
      </c>
      <c r="C6" s="8">
        <f t="shared" si="2"/>
        <v>200</v>
      </c>
      <c r="D6" s="27" t="e">
        <f>'źródła ciepła '!$V$4</f>
        <v>#DIV/0!</v>
      </c>
      <c r="E6" s="9" t="e">
        <f>'źródła ciepła '!V5</f>
        <v>#DIV/0!</v>
      </c>
      <c r="F6" s="10" t="e">
        <f t="shared" si="3"/>
        <v>#DIV/0!</v>
      </c>
      <c r="G6" s="10" t="e">
        <f t="shared" si="4"/>
        <v>#DIV/0!</v>
      </c>
      <c r="H6" s="64"/>
      <c r="I6" s="8" t="e">
        <f t="shared" si="0"/>
        <v>#DIV/0!</v>
      </c>
      <c r="J6" s="8" t="e">
        <f t="shared" si="5"/>
        <v>#DIV/0!</v>
      </c>
      <c r="K6" s="11" t="e">
        <f>I6/'źródła ciepła '!$U$10</f>
        <v>#DIV/0!</v>
      </c>
      <c r="L6" s="8">
        <f t="shared" si="1"/>
        <v>0</v>
      </c>
    </row>
    <row r="7" spans="1:12" s="5" customFormat="1" ht="25.5" x14ac:dyDescent="0.2">
      <c r="A7" s="4" t="s">
        <v>13</v>
      </c>
      <c r="B7" s="7">
        <v>8000</v>
      </c>
      <c r="C7" s="8">
        <f t="shared" si="2"/>
        <v>133.33333333333334</v>
      </c>
      <c r="D7" s="27" t="e">
        <f>'źródła ciepła '!$V$4</f>
        <v>#DIV/0!</v>
      </c>
      <c r="E7" s="9" t="e">
        <f>'źródła ciepła '!V3</f>
        <v>#DIV/0!</v>
      </c>
      <c r="F7" s="10" t="e">
        <f t="shared" si="3"/>
        <v>#DIV/0!</v>
      </c>
      <c r="G7" s="10" t="e">
        <f t="shared" si="4"/>
        <v>#DIV/0!</v>
      </c>
      <c r="H7" s="64"/>
      <c r="I7" s="8" t="e">
        <f t="shared" si="0"/>
        <v>#DIV/0!</v>
      </c>
      <c r="J7" s="8" t="e">
        <f t="shared" si="5"/>
        <v>#DIV/0!</v>
      </c>
      <c r="K7" s="11" t="e">
        <f>I7/'źródła ciepła '!$U$10</f>
        <v>#DIV/0!</v>
      </c>
      <c r="L7" s="8">
        <f t="shared" si="1"/>
        <v>0</v>
      </c>
    </row>
    <row r="8" spans="1:12" s="5" customFormat="1" ht="25.5" x14ac:dyDescent="0.2">
      <c r="A8" s="4" t="s">
        <v>14</v>
      </c>
      <c r="B8" s="7">
        <v>15000</v>
      </c>
      <c r="C8" s="8">
        <f t="shared" si="2"/>
        <v>250</v>
      </c>
      <c r="D8" s="27" t="e">
        <f>'źródła ciepła '!$V$4</f>
        <v>#DIV/0!</v>
      </c>
      <c r="E8" s="9" t="e">
        <f>'źródła ciepła '!V7</f>
        <v>#DIV/0!</v>
      </c>
      <c r="F8" s="10" t="e">
        <f t="shared" si="3"/>
        <v>#DIV/0!</v>
      </c>
      <c r="G8" s="10" t="e">
        <f t="shared" si="4"/>
        <v>#DIV/0!</v>
      </c>
      <c r="H8" s="64"/>
      <c r="I8" s="8" t="e">
        <f t="shared" si="0"/>
        <v>#DIV/0!</v>
      </c>
      <c r="J8" s="8" t="e">
        <f t="shared" si="5"/>
        <v>#DIV/0!</v>
      </c>
      <c r="K8" s="11" t="e">
        <f>I8/'źródła ciepła '!$U$10</f>
        <v>#DIV/0!</v>
      </c>
      <c r="L8" s="8">
        <f t="shared" si="1"/>
        <v>0</v>
      </c>
    </row>
    <row r="9" spans="1:12" s="5" customFormat="1" ht="25.5" x14ac:dyDescent="0.2">
      <c r="A9" s="4" t="s">
        <v>15</v>
      </c>
      <c r="B9" s="7">
        <v>18000</v>
      </c>
      <c r="C9" s="8">
        <f t="shared" si="2"/>
        <v>300</v>
      </c>
      <c r="D9" s="27" t="e">
        <f>'źródła ciepła '!$V$4</f>
        <v>#DIV/0!</v>
      </c>
      <c r="E9" s="9" t="e">
        <f>'źródła ciepła '!V8</f>
        <v>#DIV/0!</v>
      </c>
      <c r="F9" s="10" t="e">
        <f t="shared" si="3"/>
        <v>#DIV/0!</v>
      </c>
      <c r="G9" s="10" t="e">
        <f t="shared" si="4"/>
        <v>#DIV/0!</v>
      </c>
      <c r="H9" s="64"/>
      <c r="I9" s="8" t="e">
        <f t="shared" si="0"/>
        <v>#DIV/0!</v>
      </c>
      <c r="J9" s="8" t="e">
        <f t="shared" si="5"/>
        <v>#DIV/0!</v>
      </c>
      <c r="K9" s="11" t="e">
        <f>I9/'źródła ciepła '!$U$10</f>
        <v>#DIV/0!</v>
      </c>
      <c r="L9" s="8">
        <f t="shared" si="1"/>
        <v>0</v>
      </c>
    </row>
    <row r="10" spans="1:12" s="5" customFormat="1" x14ac:dyDescent="0.2">
      <c r="A10" s="6" t="s">
        <v>11</v>
      </c>
      <c r="B10" s="13"/>
      <c r="C10" s="13"/>
      <c r="D10" s="13"/>
      <c r="E10" s="13"/>
      <c r="F10" s="13"/>
      <c r="G10" s="13"/>
      <c r="H10" s="8">
        <f>SUM(H2:H9)</f>
        <v>0</v>
      </c>
      <c r="I10" s="8" t="e">
        <f>SUM(I2:I9)</f>
        <v>#DIV/0!</v>
      </c>
      <c r="J10" s="67" t="e">
        <f>SUM(J2:J9)</f>
        <v>#DIV/0!</v>
      </c>
      <c r="K10" s="66" t="e">
        <f>SUM(K2:K9)</f>
        <v>#DIV/0!</v>
      </c>
      <c r="L10" s="14">
        <f>SUM(L2:L9)</f>
        <v>0</v>
      </c>
    </row>
    <row r="11" spans="1:12" ht="25.5" customHeight="1" x14ac:dyDescent="0.2">
      <c r="A11" s="69" t="s">
        <v>460</v>
      </c>
      <c r="B11" s="70"/>
      <c r="C11" s="70"/>
      <c r="D11" s="70"/>
      <c r="E11" s="70"/>
      <c r="F11" s="70"/>
      <c r="G11" s="70"/>
      <c r="H11" s="70"/>
      <c r="I11" s="71"/>
      <c r="J11" s="65"/>
      <c r="K11" s="45" t="e">
        <f>L10/I10*1000</f>
        <v>#DIV/0!</v>
      </c>
    </row>
    <row r="13" spans="1:12" x14ac:dyDescent="0.2">
      <c r="A13" s="37"/>
    </row>
  </sheetData>
  <mergeCells count="1">
    <mergeCell ref="A11:I11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"/>
  <sheetViews>
    <sheetView workbookViewId="0">
      <selection activeCell="D31" sqref="D31"/>
    </sheetView>
  </sheetViews>
  <sheetFormatPr defaultRowHeight="12.75" x14ac:dyDescent="0.2"/>
  <cols>
    <col min="2" max="4" width="22.5703125" customWidth="1"/>
    <col min="5" max="5" width="15.42578125" customWidth="1"/>
    <col min="6" max="6" width="17.7109375" customWidth="1"/>
    <col min="7" max="7" width="14.5703125" customWidth="1"/>
    <col min="9" max="9" width="11.5703125" bestFit="1" customWidth="1"/>
  </cols>
  <sheetData>
    <row r="1" spans="1:22" ht="51" x14ac:dyDescent="0.2">
      <c r="A1" s="15"/>
      <c r="B1" s="49" t="s">
        <v>451</v>
      </c>
      <c r="C1" s="50" t="s">
        <v>475</v>
      </c>
      <c r="D1" s="50" t="s">
        <v>476</v>
      </c>
      <c r="E1" s="49" t="s">
        <v>257</v>
      </c>
      <c r="F1" s="26" t="s">
        <v>267</v>
      </c>
      <c r="G1" s="26" t="s">
        <v>474</v>
      </c>
      <c r="H1" s="26" t="s">
        <v>271</v>
      </c>
      <c r="I1" s="49" t="s">
        <v>16</v>
      </c>
      <c r="J1" s="21" t="s">
        <v>269</v>
      </c>
      <c r="K1" s="26" t="s">
        <v>428</v>
      </c>
      <c r="L1" s="18" t="s">
        <v>429</v>
      </c>
      <c r="M1" s="21" t="s">
        <v>430</v>
      </c>
      <c r="N1" s="26" t="s">
        <v>431</v>
      </c>
      <c r="O1" s="18" t="s">
        <v>432</v>
      </c>
      <c r="P1" s="21" t="s">
        <v>433</v>
      </c>
      <c r="Q1" s="26" t="s">
        <v>437</v>
      </c>
      <c r="R1" s="18" t="s">
        <v>438</v>
      </c>
      <c r="S1" s="21" t="s">
        <v>439</v>
      </c>
      <c r="T1" s="26" t="s">
        <v>434</v>
      </c>
      <c r="U1" s="18" t="s">
        <v>435</v>
      </c>
      <c r="V1" s="21" t="s">
        <v>436</v>
      </c>
    </row>
    <row r="2" spans="1:22" ht="38.25" x14ac:dyDescent="0.2">
      <c r="A2" s="18">
        <v>1</v>
      </c>
      <c r="B2" s="19" t="s">
        <v>259</v>
      </c>
      <c r="C2" s="61"/>
      <c r="D2" s="51">
        <v>0.15</v>
      </c>
      <c r="E2" s="52">
        <f>$E$10*C2*D2</f>
        <v>0</v>
      </c>
      <c r="F2" s="54">
        <f>$F$10</f>
        <v>0</v>
      </c>
      <c r="G2" s="53">
        <f>C2*D2*F2</f>
        <v>0</v>
      </c>
      <c r="H2" s="20">
        <v>0.04</v>
      </c>
      <c r="I2" s="20">
        <f>G2*H2</f>
        <v>0</v>
      </c>
      <c r="J2" s="16" t="e">
        <f t="shared" ref="J2:J7" si="0">I2/E2</f>
        <v>#DIV/0!</v>
      </c>
      <c r="K2" s="20">
        <v>3.5000000000000003E-2</v>
      </c>
      <c r="L2" s="20">
        <f>G2*K2</f>
        <v>0</v>
      </c>
      <c r="M2" s="16" t="e">
        <f t="shared" ref="M2:M7" si="1">L2/E2</f>
        <v>#DIV/0!</v>
      </c>
      <c r="N2" s="20">
        <v>1.0000000000000001E-5</v>
      </c>
      <c r="O2" s="20">
        <f>G2*N2</f>
        <v>0</v>
      </c>
      <c r="P2" s="16" t="e">
        <f t="shared" ref="P2:P7" si="2">O2/E2</f>
        <v>#DIV/0!</v>
      </c>
      <c r="Q2" s="20">
        <v>0.2</v>
      </c>
      <c r="R2" s="20">
        <f>G2*Q2</f>
        <v>0</v>
      </c>
      <c r="S2" s="16" t="e">
        <f t="shared" ref="S2:S9" si="3">R2/E2</f>
        <v>#DIV/0!</v>
      </c>
      <c r="T2" s="20">
        <v>0.1</v>
      </c>
      <c r="U2" s="20">
        <f>G2*T2</f>
        <v>0</v>
      </c>
      <c r="V2" s="16" t="e">
        <f t="shared" ref="V2:V7" si="4">U2/E2</f>
        <v>#DIV/0!</v>
      </c>
    </row>
    <row r="3" spans="1:22" ht="25.5" x14ac:dyDescent="0.2">
      <c r="A3" s="18">
        <v>2</v>
      </c>
      <c r="B3" s="19" t="s">
        <v>261</v>
      </c>
      <c r="C3" s="61"/>
      <c r="D3" s="51">
        <v>0.15</v>
      </c>
      <c r="E3" s="52">
        <f t="shared" ref="E3:E9" si="5">$E$10*C3*D3</f>
        <v>0</v>
      </c>
      <c r="F3" s="54">
        <f t="shared" ref="F3:F9" si="6">$F$10</f>
        <v>0</v>
      </c>
      <c r="G3" s="53">
        <f t="shared" ref="G3:G9" si="7">C3*D3*F3</f>
        <v>0</v>
      </c>
      <c r="H3" s="20">
        <v>7.0000000000000007E-2</v>
      </c>
      <c r="I3" s="20">
        <f t="shared" ref="I3:I9" si="8">G3*H3</f>
        <v>0</v>
      </c>
      <c r="J3" s="16" t="e">
        <f t="shared" si="0"/>
        <v>#DIV/0!</v>
      </c>
      <c r="K3" s="20">
        <v>6.5000000000000002E-2</v>
      </c>
      <c r="L3" s="20">
        <f t="shared" ref="L3:L9" si="9">G3*K3</f>
        <v>0</v>
      </c>
      <c r="M3" s="16" t="e">
        <f t="shared" si="1"/>
        <v>#DIV/0!</v>
      </c>
      <c r="N3" s="20">
        <v>2.0000000000000002E-5</v>
      </c>
      <c r="O3" s="20">
        <f t="shared" ref="O3:O9" si="10">G3*N3</f>
        <v>0</v>
      </c>
      <c r="P3" s="16" t="e">
        <f t="shared" si="2"/>
        <v>#DIV/0!</v>
      </c>
      <c r="Q3" s="20">
        <v>0.3</v>
      </c>
      <c r="R3" s="20">
        <f t="shared" ref="R3:R9" si="11">G3*Q3</f>
        <v>0</v>
      </c>
      <c r="S3" s="16" t="e">
        <f t="shared" si="3"/>
        <v>#DIV/0!</v>
      </c>
      <c r="T3" s="20">
        <v>0.1</v>
      </c>
      <c r="U3" s="20">
        <f t="shared" ref="U3:U9" si="12">G3*T3</f>
        <v>0</v>
      </c>
      <c r="V3" s="16" t="e">
        <f t="shared" si="4"/>
        <v>#DIV/0!</v>
      </c>
    </row>
    <row r="4" spans="1:22" ht="38.25" x14ac:dyDescent="0.2">
      <c r="A4" s="18">
        <v>3</v>
      </c>
      <c r="B4" s="19" t="s">
        <v>268</v>
      </c>
      <c r="C4" s="61"/>
      <c r="D4" s="51">
        <v>0.7</v>
      </c>
      <c r="E4" s="52">
        <f t="shared" si="5"/>
        <v>0</v>
      </c>
      <c r="F4" s="54">
        <f t="shared" si="6"/>
        <v>0</v>
      </c>
      <c r="G4" s="53">
        <f t="shared" si="7"/>
        <v>0</v>
      </c>
      <c r="H4" s="20">
        <v>0.48</v>
      </c>
      <c r="I4" s="20">
        <f t="shared" si="8"/>
        <v>0</v>
      </c>
      <c r="J4" s="16" t="e">
        <f t="shared" si="0"/>
        <v>#DIV/0!</v>
      </c>
      <c r="K4" s="20">
        <v>0.29199999999999998</v>
      </c>
      <c r="L4" s="20">
        <f t="shared" si="9"/>
        <v>0</v>
      </c>
      <c r="M4" s="16" t="e">
        <f t="shared" si="1"/>
        <v>#DIV/0!</v>
      </c>
      <c r="N4" s="20">
        <v>2.3000000000000001E-4</v>
      </c>
      <c r="O4" s="20">
        <f t="shared" si="10"/>
        <v>0</v>
      </c>
      <c r="P4" s="16" t="e">
        <f t="shared" si="2"/>
        <v>#DIV/0!</v>
      </c>
      <c r="Q4" s="20">
        <v>0.9</v>
      </c>
      <c r="R4" s="20">
        <f t="shared" si="11"/>
        <v>0</v>
      </c>
      <c r="S4" s="16" t="e">
        <f t="shared" si="3"/>
        <v>#DIV/0!</v>
      </c>
      <c r="T4" s="20">
        <v>0.11</v>
      </c>
      <c r="U4" s="20">
        <f t="shared" si="12"/>
        <v>0</v>
      </c>
      <c r="V4" s="16" t="e">
        <f t="shared" si="4"/>
        <v>#DIV/0!</v>
      </c>
    </row>
    <row r="5" spans="1:22" ht="38.25" x14ac:dyDescent="0.2">
      <c r="A5" s="18">
        <v>4</v>
      </c>
      <c r="B5" s="19" t="s">
        <v>260</v>
      </c>
      <c r="C5" s="61"/>
      <c r="D5" s="51">
        <v>0.1</v>
      </c>
      <c r="E5" s="52">
        <f t="shared" si="5"/>
        <v>0</v>
      </c>
      <c r="F5" s="54">
        <f t="shared" si="6"/>
        <v>0</v>
      </c>
      <c r="G5" s="53">
        <f t="shared" si="7"/>
        <v>0</v>
      </c>
      <c r="H5" s="20">
        <v>2.9000000000000001E-2</v>
      </c>
      <c r="I5" s="20">
        <f t="shared" si="8"/>
        <v>0</v>
      </c>
      <c r="J5" s="16" t="e">
        <f t="shared" si="0"/>
        <v>#DIV/0!</v>
      </c>
      <c r="K5" s="20">
        <v>2.9000000000000001E-2</v>
      </c>
      <c r="L5" s="20">
        <f t="shared" si="9"/>
        <v>0</v>
      </c>
      <c r="M5" s="16" t="e">
        <f t="shared" si="1"/>
        <v>#DIV/0!</v>
      </c>
      <c r="N5" s="20">
        <v>1.0000000000000001E-5</v>
      </c>
      <c r="O5" s="20">
        <f t="shared" si="10"/>
        <v>0</v>
      </c>
      <c r="P5" s="16" t="e">
        <f t="shared" si="2"/>
        <v>#DIV/0!</v>
      </c>
      <c r="Q5" s="20">
        <v>1.0999999999999999E-2</v>
      </c>
      <c r="R5" s="20">
        <f t="shared" si="11"/>
        <v>0</v>
      </c>
      <c r="S5" s="16" t="e">
        <f t="shared" si="3"/>
        <v>#DIV/0!</v>
      </c>
      <c r="T5" s="20">
        <v>0.08</v>
      </c>
      <c r="U5" s="20">
        <f t="shared" si="12"/>
        <v>0</v>
      </c>
      <c r="V5" s="16" t="e">
        <f t="shared" si="4"/>
        <v>#DIV/0!</v>
      </c>
    </row>
    <row r="6" spans="1:22" x14ac:dyDescent="0.2">
      <c r="A6" s="18">
        <v>5</v>
      </c>
      <c r="B6" s="19" t="s">
        <v>464</v>
      </c>
      <c r="C6" s="61"/>
      <c r="D6" s="51">
        <v>0.9</v>
      </c>
      <c r="E6" s="52">
        <f t="shared" si="5"/>
        <v>0</v>
      </c>
      <c r="F6" s="54">
        <f t="shared" si="6"/>
        <v>0</v>
      </c>
      <c r="G6" s="53">
        <f t="shared" si="7"/>
        <v>0</v>
      </c>
      <c r="H6" s="20">
        <v>0.76</v>
      </c>
      <c r="I6" s="20">
        <f t="shared" si="8"/>
        <v>0</v>
      </c>
      <c r="J6" s="16" t="e">
        <f t="shared" si="0"/>
        <v>#DIV/0!</v>
      </c>
      <c r="K6" s="20">
        <v>0.74</v>
      </c>
      <c r="L6" s="20">
        <f t="shared" si="9"/>
        <v>0</v>
      </c>
      <c r="M6" s="16" t="e">
        <f t="shared" si="1"/>
        <v>#DIV/0!</v>
      </c>
      <c r="N6" s="20">
        <v>1.21E-4</v>
      </c>
      <c r="O6" s="20">
        <f t="shared" si="10"/>
        <v>0</v>
      </c>
      <c r="P6" s="16" t="e">
        <f t="shared" si="2"/>
        <v>#DIV/0!</v>
      </c>
      <c r="Q6" s="20">
        <v>1.0999999999999999E-2</v>
      </c>
      <c r="R6" s="20">
        <f t="shared" si="11"/>
        <v>0</v>
      </c>
      <c r="S6" s="16" t="e">
        <f t="shared" si="3"/>
        <v>#DIV/0!</v>
      </c>
      <c r="T6" s="20">
        <v>0.08</v>
      </c>
      <c r="U6" s="20">
        <f t="shared" si="12"/>
        <v>0</v>
      </c>
      <c r="V6" s="16" t="e">
        <f t="shared" si="4"/>
        <v>#DIV/0!</v>
      </c>
    </row>
    <row r="7" spans="1:22" x14ac:dyDescent="0.2">
      <c r="A7" s="18">
        <v>6</v>
      </c>
      <c r="B7" s="19" t="s">
        <v>262</v>
      </c>
      <c r="C7" s="61"/>
      <c r="D7" s="51">
        <v>1</v>
      </c>
      <c r="E7" s="52">
        <f t="shared" si="5"/>
        <v>0</v>
      </c>
      <c r="F7" s="54">
        <f t="shared" si="6"/>
        <v>0</v>
      </c>
      <c r="G7" s="53">
        <f t="shared" si="7"/>
        <v>0</v>
      </c>
      <c r="H7" s="20">
        <v>1.1999999999999999E-3</v>
      </c>
      <c r="I7" s="20">
        <f t="shared" si="8"/>
        <v>0</v>
      </c>
      <c r="J7" s="16" t="e">
        <f t="shared" si="0"/>
        <v>#DIV/0!</v>
      </c>
      <c r="K7" s="20">
        <v>1.1999999999999999E-3</v>
      </c>
      <c r="L7" s="20">
        <f t="shared" si="9"/>
        <v>0</v>
      </c>
      <c r="M7" s="16" t="e">
        <f t="shared" si="1"/>
        <v>#DIV/0!</v>
      </c>
      <c r="N7" s="20">
        <v>5.6000000000000003E-10</v>
      </c>
      <c r="O7" s="20">
        <f t="shared" si="10"/>
        <v>0</v>
      </c>
      <c r="P7" s="16" t="e">
        <f t="shared" si="2"/>
        <v>#DIV/0!</v>
      </c>
      <c r="Q7" s="20">
        <v>2.9999999999999997E-4</v>
      </c>
      <c r="R7" s="20">
        <f t="shared" si="11"/>
        <v>0</v>
      </c>
      <c r="S7" s="16" t="e">
        <f t="shared" si="3"/>
        <v>#DIV/0!</v>
      </c>
      <c r="T7" s="20">
        <v>5.0999999999999997E-2</v>
      </c>
      <c r="U7" s="20">
        <f t="shared" si="12"/>
        <v>0</v>
      </c>
      <c r="V7" s="16" t="e">
        <f t="shared" si="4"/>
        <v>#DIV/0!</v>
      </c>
    </row>
    <row r="8" spans="1:22" x14ac:dyDescent="0.2">
      <c r="A8" s="18">
        <v>7</v>
      </c>
      <c r="B8" s="19" t="s">
        <v>270</v>
      </c>
      <c r="C8" s="61"/>
      <c r="D8" s="51">
        <v>1</v>
      </c>
      <c r="E8" s="52">
        <f t="shared" si="5"/>
        <v>0</v>
      </c>
      <c r="F8" s="54">
        <f t="shared" si="6"/>
        <v>0</v>
      </c>
      <c r="G8" s="53">
        <f t="shared" si="7"/>
        <v>0</v>
      </c>
      <c r="H8" s="20">
        <v>1.9E-3</v>
      </c>
      <c r="I8" s="20">
        <f t="shared" si="8"/>
        <v>0</v>
      </c>
      <c r="J8" s="16" t="e">
        <f t="shared" ref="J8" si="13">I8/E8</f>
        <v>#DIV/0!</v>
      </c>
      <c r="K8" s="20">
        <v>1.9E-3</v>
      </c>
      <c r="L8" s="20">
        <f t="shared" si="9"/>
        <v>0</v>
      </c>
      <c r="M8" s="16" t="e">
        <f t="shared" ref="M8" si="14">L8/E8</f>
        <v>#DIV/0!</v>
      </c>
      <c r="N8" s="20">
        <v>7.9999999999999996E-6</v>
      </c>
      <c r="O8" s="20">
        <f t="shared" si="10"/>
        <v>0</v>
      </c>
      <c r="P8" s="16" t="e">
        <f t="shared" ref="P8" si="15">O8/E8</f>
        <v>#DIV/0!</v>
      </c>
      <c r="Q8" s="20">
        <v>7.0000000000000007E-2</v>
      </c>
      <c r="R8" s="20">
        <f t="shared" si="11"/>
        <v>0</v>
      </c>
      <c r="S8" s="16" t="e">
        <f t="shared" si="3"/>
        <v>#DIV/0!</v>
      </c>
      <c r="T8" s="20">
        <v>5.0999999999999997E-2</v>
      </c>
      <c r="U8" s="20">
        <f t="shared" si="12"/>
        <v>0</v>
      </c>
      <c r="V8" s="16" t="e">
        <f t="shared" ref="V8" si="16">U8/E8</f>
        <v>#DIV/0!</v>
      </c>
    </row>
    <row r="9" spans="1:22" ht="25.5" x14ac:dyDescent="0.2">
      <c r="A9" s="18">
        <v>8</v>
      </c>
      <c r="B9" s="19" t="s">
        <v>258</v>
      </c>
      <c r="C9" s="61"/>
      <c r="D9" s="51">
        <v>1</v>
      </c>
      <c r="E9" s="52">
        <f t="shared" si="5"/>
        <v>0</v>
      </c>
      <c r="F9" s="54">
        <f t="shared" si="6"/>
        <v>0</v>
      </c>
      <c r="G9" s="53">
        <f t="shared" si="7"/>
        <v>0</v>
      </c>
      <c r="H9" s="20">
        <v>0</v>
      </c>
      <c r="I9" s="20">
        <f t="shared" si="8"/>
        <v>0</v>
      </c>
      <c r="J9" s="16" t="e">
        <f>I9/E9</f>
        <v>#DIV/0!</v>
      </c>
      <c r="K9" s="20">
        <v>0</v>
      </c>
      <c r="L9" s="20">
        <f t="shared" si="9"/>
        <v>0</v>
      </c>
      <c r="M9" s="16" t="e">
        <f>L9/E9</f>
        <v>#DIV/0!</v>
      </c>
      <c r="N9" s="20">
        <v>0</v>
      </c>
      <c r="O9" s="20">
        <f t="shared" si="10"/>
        <v>0</v>
      </c>
      <c r="P9" s="16" t="e">
        <f>O9/E9</f>
        <v>#DIV/0!</v>
      </c>
      <c r="Q9" s="20">
        <v>0</v>
      </c>
      <c r="R9" s="20">
        <f t="shared" si="11"/>
        <v>0</v>
      </c>
      <c r="S9" s="16" t="e">
        <f t="shared" si="3"/>
        <v>#DIV/0!</v>
      </c>
      <c r="T9" s="20">
        <v>0</v>
      </c>
      <c r="U9" s="20">
        <f t="shared" si="12"/>
        <v>0</v>
      </c>
      <c r="V9" s="16" t="e">
        <f>U9/E9</f>
        <v>#DIV/0!</v>
      </c>
    </row>
    <row r="10" spans="1:22" x14ac:dyDescent="0.2">
      <c r="B10" s="28" t="s">
        <v>274</v>
      </c>
      <c r="C10" s="48"/>
      <c r="D10" s="48"/>
      <c r="E10" s="55"/>
      <c r="F10" s="56"/>
      <c r="G10" s="41"/>
      <c r="I10" s="29"/>
      <c r="L10" s="29"/>
      <c r="O10" s="29"/>
      <c r="R10" s="29"/>
      <c r="U10" s="29"/>
    </row>
    <row r="11" spans="1:22" x14ac:dyDescent="0.2">
      <c r="I11" s="47"/>
    </row>
    <row r="12" spans="1:22" x14ac:dyDescent="0.2">
      <c r="F12" s="41"/>
      <c r="G12" s="41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workbookViewId="0">
      <selection activeCell="D4" sqref="D4"/>
    </sheetView>
  </sheetViews>
  <sheetFormatPr defaultRowHeight="12.75" x14ac:dyDescent="0.2"/>
  <cols>
    <col min="1" max="1" width="14.85546875" customWidth="1"/>
    <col min="3" max="3" width="11.85546875" bestFit="1" customWidth="1"/>
    <col min="4" max="4" width="15.28515625" customWidth="1"/>
    <col min="5" max="5" width="18.42578125" customWidth="1"/>
    <col min="6" max="6" width="17.7109375" customWidth="1"/>
    <col min="7" max="7" width="16.42578125" customWidth="1"/>
    <col min="8" max="8" width="15" customWidth="1"/>
    <col min="9" max="9" width="13" customWidth="1"/>
    <col min="10" max="10" width="12" bestFit="1" customWidth="1"/>
    <col min="11" max="11" width="12.7109375" customWidth="1"/>
    <col min="12" max="12" width="11.5703125" customWidth="1"/>
    <col min="13" max="13" width="10.5703125" customWidth="1"/>
    <col min="14" max="14" width="11.42578125" customWidth="1"/>
    <col min="15" max="15" width="12.42578125" customWidth="1"/>
  </cols>
  <sheetData>
    <row r="2" spans="1:15" ht="92.25" x14ac:dyDescent="0.2">
      <c r="A2" s="43" t="s">
        <v>440</v>
      </c>
      <c r="B2" s="43" t="s">
        <v>441</v>
      </c>
      <c r="C2" s="43" t="s">
        <v>444</v>
      </c>
      <c r="D2" s="43" t="s">
        <v>649</v>
      </c>
      <c r="E2" s="44" t="s">
        <v>17</v>
      </c>
      <c r="F2" s="21" t="s">
        <v>445</v>
      </c>
      <c r="G2" s="21" t="s">
        <v>446</v>
      </c>
      <c r="H2" s="21" t="s">
        <v>426</v>
      </c>
      <c r="I2" s="21" t="s">
        <v>447</v>
      </c>
      <c r="J2" s="21" t="s">
        <v>427</v>
      </c>
      <c r="K2" s="21" t="s">
        <v>448</v>
      </c>
      <c r="L2" s="21" t="s">
        <v>442</v>
      </c>
      <c r="M2" s="21" t="s">
        <v>443</v>
      </c>
      <c r="N2" s="21" t="s">
        <v>449</v>
      </c>
      <c r="O2" s="21" t="s">
        <v>450</v>
      </c>
    </row>
    <row r="3" spans="1:15" ht="38.25" x14ac:dyDescent="0.2">
      <c r="A3" s="44" t="s">
        <v>18</v>
      </c>
      <c r="B3" s="32">
        <v>1.1000000000000001</v>
      </c>
      <c r="C3" s="31">
        <f>20%*C6</f>
        <v>0</v>
      </c>
      <c r="D3" s="32">
        <f>C3*B3</f>
        <v>0</v>
      </c>
      <c r="E3" s="33" t="e">
        <f>D3/D6</f>
        <v>#DIV/0!</v>
      </c>
      <c r="F3" s="36" t="e">
        <f>E3*'źródła ciepła '!I10</f>
        <v>#DIV/0!</v>
      </c>
      <c r="G3" s="34" t="e">
        <f>F3/C3</f>
        <v>#DIV/0!</v>
      </c>
      <c r="H3" s="36" t="e">
        <f>E3*'źródła ciepła '!L10</f>
        <v>#DIV/0!</v>
      </c>
      <c r="I3" s="34" t="e">
        <f>H3/C3</f>
        <v>#DIV/0!</v>
      </c>
      <c r="J3" s="36" t="e">
        <f>E3*'źródła ciepła '!O10</f>
        <v>#DIV/0!</v>
      </c>
      <c r="K3" s="34" t="e">
        <f>J3/C3</f>
        <v>#DIV/0!</v>
      </c>
      <c r="L3" s="36" t="e">
        <f>E3*'źródła ciepła '!R10</f>
        <v>#DIV/0!</v>
      </c>
      <c r="M3" s="34" t="e">
        <f>L3/C3</f>
        <v>#DIV/0!</v>
      </c>
      <c r="N3" s="36" t="e">
        <f>E3*'źródła ciepła '!U10</f>
        <v>#DIV/0!</v>
      </c>
      <c r="O3" s="34" t="e">
        <f>N3/C3</f>
        <v>#DIV/0!</v>
      </c>
    </row>
    <row r="4" spans="1:15" ht="38.25" x14ac:dyDescent="0.2">
      <c r="A4" s="44" t="s">
        <v>253</v>
      </c>
      <c r="B4" s="32">
        <v>1.6</v>
      </c>
      <c r="C4" s="31">
        <f>25%*C6</f>
        <v>0</v>
      </c>
      <c r="D4" s="32">
        <f>C4*B4</f>
        <v>0</v>
      </c>
      <c r="E4" s="33" t="e">
        <f>D4/D6</f>
        <v>#DIV/0!</v>
      </c>
      <c r="F4" s="36" t="e">
        <f>E4*'źródła ciepła '!I10</f>
        <v>#DIV/0!</v>
      </c>
      <c r="G4" s="34" t="e">
        <f>F4/C4</f>
        <v>#DIV/0!</v>
      </c>
      <c r="H4" s="36" t="e">
        <f>E4*'źródła ciepła '!L10</f>
        <v>#DIV/0!</v>
      </c>
      <c r="I4" s="34" t="e">
        <f>H4/C4</f>
        <v>#DIV/0!</v>
      </c>
      <c r="J4" s="36" t="e">
        <f>E4*'źródła ciepła '!O10</f>
        <v>#DIV/0!</v>
      </c>
      <c r="K4" s="34" t="e">
        <f t="shared" ref="K4:K5" si="0">J4/C4</f>
        <v>#DIV/0!</v>
      </c>
      <c r="L4" s="36" t="e">
        <f>E4*'źródła ciepła '!R10</f>
        <v>#DIV/0!</v>
      </c>
      <c r="M4" s="34" t="e">
        <f>L4/C4</f>
        <v>#DIV/0!</v>
      </c>
      <c r="N4" s="36" t="e">
        <f>E4*'źródła ciepła '!U10</f>
        <v>#DIV/0!</v>
      </c>
      <c r="O4" s="34" t="e">
        <f t="shared" ref="O4:O5" si="1">N4/C4</f>
        <v>#DIV/0!</v>
      </c>
    </row>
    <row r="5" spans="1:15" ht="38.25" x14ac:dyDescent="0.2">
      <c r="A5" s="44" t="s">
        <v>19</v>
      </c>
      <c r="B5" s="32">
        <v>2.5</v>
      </c>
      <c r="C5" s="31">
        <f>55%*C6</f>
        <v>0</v>
      </c>
      <c r="D5" s="32">
        <f>C5*B5</f>
        <v>0</v>
      </c>
      <c r="E5" s="33" t="e">
        <f>D5/D6</f>
        <v>#DIV/0!</v>
      </c>
      <c r="F5" s="36" t="e">
        <f>E5*'źródła ciepła '!I10</f>
        <v>#DIV/0!</v>
      </c>
      <c r="G5" s="34" t="e">
        <f>F5/C5</f>
        <v>#DIV/0!</v>
      </c>
      <c r="H5" s="36" t="e">
        <f>E5*'źródła ciepła '!L10</f>
        <v>#DIV/0!</v>
      </c>
      <c r="I5" s="34" t="e">
        <f>H5/C5</f>
        <v>#DIV/0!</v>
      </c>
      <c r="J5" s="36" t="e">
        <f>E5*'źródła ciepła '!O10</f>
        <v>#DIV/0!</v>
      </c>
      <c r="K5" s="34" t="e">
        <f t="shared" si="0"/>
        <v>#DIV/0!</v>
      </c>
      <c r="L5" s="36" t="e">
        <f>E5*'źródła ciepła '!R10</f>
        <v>#DIV/0!</v>
      </c>
      <c r="M5" s="34" t="e">
        <f>L5/C5</f>
        <v>#DIV/0!</v>
      </c>
      <c r="N5" s="36" t="e">
        <f>E5*'źródła ciepła '!U10</f>
        <v>#DIV/0!</v>
      </c>
      <c r="O5" s="34" t="e">
        <f t="shared" si="1"/>
        <v>#DIV/0!</v>
      </c>
    </row>
    <row r="6" spans="1:15" ht="14.25" x14ac:dyDescent="0.2">
      <c r="A6" s="44" t="s">
        <v>20</v>
      </c>
      <c r="B6" s="30"/>
      <c r="C6" s="63">
        <f>'źródła ciepła '!E10</f>
        <v>0</v>
      </c>
      <c r="D6" s="32">
        <f>SUM(D3:D5)</f>
        <v>0</v>
      </c>
      <c r="E6" s="33" t="e">
        <f>SUM(E3:E5)</f>
        <v>#DIV/0!</v>
      </c>
      <c r="F6" s="35" t="e">
        <f>SUM(F3:F5)</f>
        <v>#DIV/0!</v>
      </c>
      <c r="G6" s="34" t="e">
        <f>F6/C6</f>
        <v>#DIV/0!</v>
      </c>
      <c r="H6" s="35" t="e">
        <f t="shared" ref="H6" si="2">SUM(H3:H5)</f>
        <v>#DIV/0!</v>
      </c>
      <c r="I6" s="34" t="e">
        <f>H6/C6</f>
        <v>#DIV/0!</v>
      </c>
      <c r="J6" s="35" t="e">
        <f t="shared" ref="J6" si="3">SUM(J3:J5)</f>
        <v>#DIV/0!</v>
      </c>
      <c r="K6" s="34" t="e">
        <f>J6/C6</f>
        <v>#DIV/0!</v>
      </c>
      <c r="L6" s="35" t="e">
        <f t="shared" ref="L6" si="4">SUM(L3:L5)</f>
        <v>#DIV/0!</v>
      </c>
      <c r="M6" s="34" t="e">
        <f>L6/C6</f>
        <v>#DIV/0!</v>
      </c>
      <c r="N6" s="35" t="e">
        <f t="shared" ref="N6" si="5">SUM(N3:N5)</f>
        <v>#DIV/0!</v>
      </c>
      <c r="O6" s="34" t="e">
        <f>N6/C6</f>
        <v>#DIV/0!</v>
      </c>
    </row>
    <row r="9" spans="1:15" x14ac:dyDescent="0.2">
      <c r="F9" s="62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M1" workbookViewId="0">
      <selection activeCell="Q31" sqref="Q31"/>
    </sheetView>
  </sheetViews>
  <sheetFormatPr defaultRowHeight="12.75" x14ac:dyDescent="0.2"/>
  <cols>
    <col min="2" max="2" width="22.7109375" customWidth="1"/>
    <col min="5" max="5" width="10.42578125" customWidth="1"/>
    <col min="19" max="19" width="11.7109375" customWidth="1"/>
    <col min="20" max="20" width="11.28515625" customWidth="1"/>
  </cols>
  <sheetData>
    <row r="1" spans="1:22" s="22" customFormat="1" ht="84" x14ac:dyDescent="0.2">
      <c r="A1" s="72" t="s">
        <v>21</v>
      </c>
      <c r="B1" s="72" t="s">
        <v>22</v>
      </c>
      <c r="C1" s="73" t="s">
        <v>23</v>
      </c>
      <c r="D1" s="24" t="s">
        <v>266</v>
      </c>
      <c r="E1" s="24" t="s">
        <v>24</v>
      </c>
      <c r="F1" s="24" t="s">
        <v>25</v>
      </c>
      <c r="G1" s="24" t="s">
        <v>26</v>
      </c>
      <c r="H1" s="24" t="s">
        <v>27</v>
      </c>
      <c r="I1" s="24" t="s">
        <v>263</v>
      </c>
      <c r="J1" s="24" t="s">
        <v>254</v>
      </c>
      <c r="K1" s="24" t="s">
        <v>255</v>
      </c>
      <c r="L1" s="24" t="s">
        <v>256</v>
      </c>
      <c r="M1" s="24" t="s">
        <v>265</v>
      </c>
      <c r="N1" s="24" t="s">
        <v>264</v>
      </c>
      <c r="O1" s="46" t="s">
        <v>466</v>
      </c>
      <c r="P1" s="46" t="s">
        <v>467</v>
      </c>
      <c r="Q1" s="46" t="s">
        <v>468</v>
      </c>
      <c r="R1" s="46" t="s">
        <v>469</v>
      </c>
      <c r="S1" s="46" t="s">
        <v>470</v>
      </c>
      <c r="T1" s="46" t="s">
        <v>471</v>
      </c>
      <c r="U1" s="46" t="s">
        <v>472</v>
      </c>
      <c r="V1" s="46" t="s">
        <v>473</v>
      </c>
    </row>
    <row r="2" spans="1:22" s="22" customFormat="1" x14ac:dyDescent="0.2">
      <c r="A2" s="72"/>
      <c r="B2" s="72"/>
      <c r="C2" s="74"/>
      <c r="D2" s="25" t="s">
        <v>28</v>
      </c>
      <c r="E2" s="25" t="s">
        <v>28</v>
      </c>
      <c r="F2" s="25" t="s">
        <v>28</v>
      </c>
      <c r="G2" s="25" t="s">
        <v>28</v>
      </c>
      <c r="H2" s="25" t="s">
        <v>28</v>
      </c>
      <c r="I2" s="25" t="s">
        <v>28</v>
      </c>
      <c r="J2" s="25" t="s">
        <v>252</v>
      </c>
      <c r="K2" s="25" t="s">
        <v>252</v>
      </c>
      <c r="L2" s="25" t="s">
        <v>252</v>
      </c>
      <c r="M2" s="25" t="s">
        <v>252</v>
      </c>
      <c r="N2" s="25" t="s">
        <v>252</v>
      </c>
      <c r="O2" s="25" t="s">
        <v>465</v>
      </c>
      <c r="P2" s="25" t="s">
        <v>465</v>
      </c>
      <c r="Q2" s="25" t="s">
        <v>465</v>
      </c>
      <c r="R2" s="25" t="s">
        <v>465</v>
      </c>
      <c r="S2" s="25" t="s">
        <v>465</v>
      </c>
      <c r="T2" s="25" t="s">
        <v>465</v>
      </c>
      <c r="U2" s="25" t="s">
        <v>465</v>
      </c>
      <c r="V2" s="25" t="s">
        <v>465</v>
      </c>
    </row>
    <row r="3" spans="1:22" s="22" customFormat="1" x14ac:dyDescent="0.2">
      <c r="A3" s="23" t="s">
        <v>29</v>
      </c>
      <c r="B3" s="23" t="s">
        <v>30</v>
      </c>
      <c r="C3" s="23" t="s">
        <v>31</v>
      </c>
      <c r="D3" s="23">
        <v>4707990</v>
      </c>
      <c r="E3" s="23">
        <v>848605.80674116896</v>
      </c>
      <c r="F3" s="23">
        <v>176423.40520710789</v>
      </c>
      <c r="G3" s="23">
        <v>28623.918051720393</v>
      </c>
      <c r="H3" s="23">
        <v>1221102.5399999998</v>
      </c>
      <c r="I3" s="23">
        <v>2433234.3300000029</v>
      </c>
      <c r="J3" s="23">
        <v>437344.32373549999</v>
      </c>
      <c r="K3" s="23">
        <v>277912.83835239999</v>
      </c>
      <c r="L3" s="23">
        <v>261.75957460000006</v>
      </c>
      <c r="M3" s="23">
        <v>867352.27478299977</v>
      </c>
      <c r="N3" s="23">
        <v>273415.51456959994</v>
      </c>
      <c r="O3" s="76">
        <v>0.18024800535709906</v>
      </c>
      <c r="P3" s="76">
        <v>0.18024800535709906</v>
      </c>
      <c r="Q3" s="76">
        <v>0.18024800535709906</v>
      </c>
      <c r="R3" s="76">
        <v>6.0798595688861682E-3</v>
      </c>
      <c r="S3" s="76">
        <v>6.0798595688861682E-3</v>
      </c>
      <c r="T3" s="76">
        <v>0.25936812525090319</v>
      </c>
      <c r="U3" s="76">
        <v>3.747319030140419E-2</v>
      </c>
      <c r="V3" s="76">
        <v>0.5168308195217074</v>
      </c>
    </row>
    <row r="4" spans="1:22" s="22" customFormat="1" x14ac:dyDescent="0.2">
      <c r="A4" s="23" t="s">
        <v>32</v>
      </c>
      <c r="B4" s="23" t="s">
        <v>33</v>
      </c>
      <c r="C4" s="23" t="s">
        <v>34</v>
      </c>
      <c r="D4" s="23">
        <v>4690548</v>
      </c>
      <c r="E4" s="23">
        <v>1283765.112</v>
      </c>
      <c r="F4" s="23">
        <v>46371.824999999997</v>
      </c>
      <c r="G4" s="23">
        <v>28143.288000000004</v>
      </c>
      <c r="H4" s="23">
        <v>521082.04500000004</v>
      </c>
      <c r="I4" s="23">
        <v>2811185.73</v>
      </c>
      <c r="J4" s="23">
        <v>644231.21646150004</v>
      </c>
      <c r="K4" s="23">
        <v>403347.52173509996</v>
      </c>
      <c r="L4" s="23">
        <v>392.17121149999991</v>
      </c>
      <c r="M4" s="23">
        <v>1289597.3433629998</v>
      </c>
      <c r="N4" s="23">
        <v>301310.11219499999</v>
      </c>
      <c r="O4" s="76">
        <v>0.27369192512260826</v>
      </c>
      <c r="P4" s="76">
        <v>0.27369192512260826</v>
      </c>
      <c r="Q4" s="76">
        <v>0.27369192512260826</v>
      </c>
      <c r="R4" s="76">
        <v>6.000000000000001E-3</v>
      </c>
      <c r="S4" s="76">
        <v>6.000000000000001E-3</v>
      </c>
      <c r="T4" s="76">
        <v>0.11109193318136816</v>
      </c>
      <c r="U4" s="76">
        <v>9.8862275793787854E-3</v>
      </c>
      <c r="V4" s="76">
        <v>0.59932991411664482</v>
      </c>
    </row>
    <row r="5" spans="1:22" s="22" customFormat="1" x14ac:dyDescent="0.2">
      <c r="A5" s="23" t="s">
        <v>35</v>
      </c>
      <c r="B5" s="23" t="s">
        <v>36</v>
      </c>
      <c r="C5" s="23" t="s">
        <v>37</v>
      </c>
      <c r="D5" s="23">
        <v>3001536</v>
      </c>
      <c r="E5" s="23">
        <v>1388859.372</v>
      </c>
      <c r="F5" s="23">
        <v>33016.895999999993</v>
      </c>
      <c r="G5" s="23">
        <v>21010.752</v>
      </c>
      <c r="H5" s="23">
        <v>337422.78</v>
      </c>
      <c r="I5" s="23">
        <v>1221226.2</v>
      </c>
      <c r="J5" s="23">
        <v>687482.28313560004</v>
      </c>
      <c r="K5" s="23">
        <v>427067.59365719993</v>
      </c>
      <c r="L5" s="23">
        <v>421.91465029999995</v>
      </c>
      <c r="M5" s="23">
        <v>1393037.4101040002</v>
      </c>
      <c r="N5" s="23">
        <v>307257.72109200002</v>
      </c>
      <c r="O5" s="76">
        <v>0.46271621329879098</v>
      </c>
      <c r="P5" s="76">
        <v>0.46271621329879098</v>
      </c>
      <c r="Q5" s="76">
        <v>0.46271621329879098</v>
      </c>
      <c r="R5" s="76">
        <v>7.000000000000001E-3</v>
      </c>
      <c r="S5" s="76">
        <v>7.000000000000001E-3</v>
      </c>
      <c r="T5" s="76">
        <v>0.1124167026482441</v>
      </c>
      <c r="U5" s="76">
        <v>1.0999999999999996E-2</v>
      </c>
      <c r="V5" s="76">
        <v>0.40686708405296484</v>
      </c>
    </row>
    <row r="6" spans="1:22" s="22" customFormat="1" x14ac:dyDescent="0.2">
      <c r="A6" s="23" t="s">
        <v>38</v>
      </c>
      <c r="B6" s="23" t="s">
        <v>39</v>
      </c>
      <c r="C6" s="23" t="s">
        <v>40</v>
      </c>
      <c r="D6" s="23">
        <v>6330582</v>
      </c>
      <c r="E6" s="23">
        <v>1453049.7774189026</v>
      </c>
      <c r="F6" s="23">
        <v>126611.63999999998</v>
      </c>
      <c r="G6" s="23">
        <v>31643.776033795803</v>
      </c>
      <c r="H6" s="23">
        <v>955856.9629579843</v>
      </c>
      <c r="I6" s="23">
        <v>3763419.8435893171</v>
      </c>
      <c r="J6" s="23">
        <v>729796.06525400002</v>
      </c>
      <c r="K6" s="23">
        <v>457152.27140049997</v>
      </c>
      <c r="L6" s="23">
        <v>443.84160539999993</v>
      </c>
      <c r="M6" s="23">
        <v>1466979.2003249999</v>
      </c>
      <c r="N6" s="23">
        <v>372338.40433830005</v>
      </c>
      <c r="O6" s="76">
        <v>0.22952862429061063</v>
      </c>
      <c r="P6" s="76">
        <v>0.22952862429061063</v>
      </c>
      <c r="Q6" s="76">
        <v>0.22952862429061063</v>
      </c>
      <c r="R6" s="76">
        <v>4.9985571680132733E-3</v>
      </c>
      <c r="S6" s="76">
        <v>4.9985571680132733E-3</v>
      </c>
      <c r="T6" s="76">
        <v>0.15099037702346868</v>
      </c>
      <c r="U6" s="76">
        <v>1.9999999999999997E-2</v>
      </c>
      <c r="V6" s="76">
        <v>0.59448244151790741</v>
      </c>
    </row>
    <row r="7" spans="1:22" s="22" customFormat="1" x14ac:dyDescent="0.2">
      <c r="A7" s="23" t="s">
        <v>41</v>
      </c>
      <c r="B7" s="23" t="s">
        <v>42</v>
      </c>
      <c r="C7" s="23" t="s">
        <v>43</v>
      </c>
      <c r="D7" s="23">
        <v>3366927</v>
      </c>
      <c r="E7" s="23">
        <v>934794</v>
      </c>
      <c r="F7" s="23">
        <v>16835</v>
      </c>
      <c r="G7" s="23">
        <v>21414</v>
      </c>
      <c r="H7" s="23">
        <v>374895</v>
      </c>
      <c r="I7" s="23">
        <v>2018989</v>
      </c>
      <c r="J7" s="23">
        <v>469939.65250000003</v>
      </c>
      <c r="K7" s="23">
        <v>294517.93570000003</v>
      </c>
      <c r="L7" s="23">
        <v>285.79393009999995</v>
      </c>
      <c r="M7" s="23">
        <v>937433.51299999992</v>
      </c>
      <c r="N7" s="23">
        <v>218000.565</v>
      </c>
      <c r="O7" s="76">
        <v>0.27764011515545184</v>
      </c>
      <c r="P7" s="76">
        <v>0.27764011515545184</v>
      </c>
      <c r="Q7" s="76">
        <v>0.27764011515545184</v>
      </c>
      <c r="R7" s="76">
        <v>6.360102253479211E-3</v>
      </c>
      <c r="S7" s="76">
        <v>6.360102253479211E-3</v>
      </c>
      <c r="T7" s="76">
        <v>0.11134634044634767</v>
      </c>
      <c r="U7" s="76">
        <v>5.0001084074587894E-3</v>
      </c>
      <c r="V7" s="76">
        <v>0.59965333373726248</v>
      </c>
    </row>
    <row r="8" spans="1:22" s="22" customFormat="1" x14ac:dyDescent="0.2">
      <c r="A8" s="23" t="s">
        <v>44</v>
      </c>
      <c r="B8" s="23" t="s">
        <v>45</v>
      </c>
      <c r="C8" s="23" t="s">
        <v>46</v>
      </c>
      <c r="D8" s="23">
        <v>5027670</v>
      </c>
      <c r="E8" s="23">
        <v>1324051.6499999999</v>
      </c>
      <c r="F8" s="23">
        <v>90498.06</v>
      </c>
      <c r="G8" s="23">
        <v>35193.69</v>
      </c>
      <c r="H8" s="23">
        <v>733905.89999999991</v>
      </c>
      <c r="I8" s="23">
        <v>2844020.7</v>
      </c>
      <c r="J8" s="23">
        <v>670813.66938570002</v>
      </c>
      <c r="K8" s="23">
        <v>422247.32670560002</v>
      </c>
      <c r="L8" s="23">
        <v>406.02518719999995</v>
      </c>
      <c r="M8" s="23">
        <v>1334531.2717800003</v>
      </c>
      <c r="N8" s="23">
        <v>328712.56271959998</v>
      </c>
      <c r="O8" s="76">
        <v>0.26335293485849304</v>
      </c>
      <c r="P8" s="76">
        <v>0.26335293485849304</v>
      </c>
      <c r="Q8" s="76">
        <v>0.26335293485849304</v>
      </c>
      <c r="R8" s="76">
        <v>6.9999999999999993E-3</v>
      </c>
      <c r="S8" s="76">
        <v>6.9999999999999993E-3</v>
      </c>
      <c r="T8" s="76">
        <v>0.14597336340690614</v>
      </c>
      <c r="U8" s="76">
        <v>1.8000000000000002E-2</v>
      </c>
      <c r="V8" s="76">
        <v>0.56567370173460074</v>
      </c>
    </row>
    <row r="9" spans="1:22" s="22" customFormat="1" x14ac:dyDescent="0.2">
      <c r="A9" s="23" t="s">
        <v>47</v>
      </c>
      <c r="B9" s="23" t="s">
        <v>48</v>
      </c>
      <c r="C9" s="23" t="s">
        <v>49</v>
      </c>
      <c r="D9" s="23">
        <v>2476521</v>
      </c>
      <c r="E9" s="23">
        <v>431800.91530352074</v>
      </c>
      <c r="F9" s="23">
        <v>40769.621999999996</v>
      </c>
      <c r="G9" s="23">
        <v>44733.073315217698</v>
      </c>
      <c r="H9" s="23">
        <v>241224.77133438652</v>
      </c>
      <c r="I9" s="23">
        <v>1717992.6180468751</v>
      </c>
      <c r="J9" s="23">
        <v>250724.2728564</v>
      </c>
      <c r="K9" s="23">
        <v>168996.48004530001</v>
      </c>
      <c r="L9" s="23">
        <v>140.7285699</v>
      </c>
      <c r="M9" s="23">
        <v>437641.38147829997</v>
      </c>
      <c r="N9" s="23">
        <v>113132.5156061</v>
      </c>
      <c r="O9" s="76">
        <v>0.17435786545057388</v>
      </c>
      <c r="P9" s="76">
        <v>0.17435786545057388</v>
      </c>
      <c r="Q9" s="76">
        <v>0.17435786545057388</v>
      </c>
      <c r="R9" s="76">
        <v>1.8062868562478452E-2</v>
      </c>
      <c r="S9" s="76">
        <v>1.8062868562478452E-2</v>
      </c>
      <c r="T9" s="76">
        <v>9.740469446226642E-2</v>
      </c>
      <c r="U9" s="76">
        <v>1.6462457616955396E-2</v>
      </c>
      <c r="V9" s="76">
        <v>0.69371211390772591</v>
      </c>
    </row>
    <row r="10" spans="1:22" s="22" customFormat="1" x14ac:dyDescent="0.2">
      <c r="A10" s="23" t="s">
        <v>50</v>
      </c>
      <c r="B10" s="23" t="s">
        <v>51</v>
      </c>
      <c r="C10" s="23" t="s">
        <v>52</v>
      </c>
      <c r="D10" s="23">
        <v>2546235</v>
      </c>
      <c r="E10" s="23">
        <v>1639863.4950000001</v>
      </c>
      <c r="F10" s="23">
        <v>9866.34</v>
      </c>
      <c r="G10" s="23">
        <v>50924.7</v>
      </c>
      <c r="H10" s="23">
        <v>179481.01499999998</v>
      </c>
      <c r="I10" s="23">
        <v>666099.44999999995</v>
      </c>
      <c r="J10" s="23">
        <v>836352.95980949991</v>
      </c>
      <c r="K10" s="23">
        <v>528352.01954549993</v>
      </c>
      <c r="L10" s="23">
        <v>504.69150769999993</v>
      </c>
      <c r="M10" s="23">
        <v>1642929.3103860002</v>
      </c>
      <c r="N10" s="23">
        <v>349064.93254499993</v>
      </c>
      <c r="O10" s="76">
        <v>0.64403462170616621</v>
      </c>
      <c r="P10" s="76">
        <v>0.64403462170616621</v>
      </c>
      <c r="Q10" s="76">
        <v>0.64403462170616621</v>
      </c>
      <c r="R10" s="76">
        <v>0.02</v>
      </c>
      <c r="S10" s="76">
        <v>0.02</v>
      </c>
      <c r="T10" s="76">
        <v>7.0488786384603153E-2</v>
      </c>
      <c r="U10" s="76">
        <v>3.8748740787869144E-3</v>
      </c>
      <c r="V10" s="76">
        <v>0.26160171783044378</v>
      </c>
    </row>
    <row r="11" spans="1:22" s="22" customFormat="1" x14ac:dyDescent="0.2">
      <c r="A11" s="23" t="s">
        <v>53</v>
      </c>
      <c r="B11" s="23" t="s">
        <v>54</v>
      </c>
      <c r="C11" s="23" t="s">
        <v>55</v>
      </c>
      <c r="D11" s="23">
        <v>8295021</v>
      </c>
      <c r="E11" s="23">
        <v>2257030.8179999995</v>
      </c>
      <c r="F11" s="23">
        <v>99540.252000000008</v>
      </c>
      <c r="G11" s="23">
        <v>41829.21</v>
      </c>
      <c r="H11" s="23">
        <v>741172.67999999993</v>
      </c>
      <c r="I11" s="23">
        <v>5155448.040000001</v>
      </c>
      <c r="J11" s="23">
        <v>1125049.6324512002</v>
      </c>
      <c r="K11" s="23">
        <v>701696.87912160007</v>
      </c>
      <c r="L11" s="23">
        <v>687.57890679999991</v>
      </c>
      <c r="M11" s="23">
        <v>2268655.8599158996</v>
      </c>
      <c r="N11" s="23">
        <v>517470.70352400001</v>
      </c>
      <c r="O11" s="76">
        <v>0.27209464786165094</v>
      </c>
      <c r="P11" s="76">
        <v>0.27209464786165094</v>
      </c>
      <c r="Q11" s="76">
        <v>0.27209464786165094</v>
      </c>
      <c r="R11" s="76">
        <v>5.042688861185524E-3</v>
      </c>
      <c r="S11" s="76">
        <v>5.042688861185524E-3</v>
      </c>
      <c r="T11" s="76">
        <v>8.935151339580695E-2</v>
      </c>
      <c r="U11" s="76">
        <v>1.2000000000000002E-2</v>
      </c>
      <c r="V11" s="76">
        <v>0.62151114988135669</v>
      </c>
    </row>
    <row r="12" spans="1:22" s="22" customFormat="1" x14ac:dyDescent="0.2">
      <c r="A12" s="23" t="s">
        <v>56</v>
      </c>
      <c r="B12" s="23" t="s">
        <v>57</v>
      </c>
      <c r="C12" s="23" t="s">
        <v>58</v>
      </c>
      <c r="D12" s="23">
        <v>2033235</v>
      </c>
      <c r="E12" s="23">
        <v>974957</v>
      </c>
      <c r="F12" s="23">
        <v>40665</v>
      </c>
      <c r="G12" s="23">
        <v>29462</v>
      </c>
      <c r="H12" s="23">
        <v>276939</v>
      </c>
      <c r="I12" s="23">
        <v>711212</v>
      </c>
      <c r="J12" s="23">
        <v>496839.40529999998</v>
      </c>
      <c r="K12" s="23">
        <v>313738.21490000002</v>
      </c>
      <c r="L12" s="23">
        <v>299.85763479999997</v>
      </c>
      <c r="M12" s="23">
        <v>980190.76059999992</v>
      </c>
      <c r="N12" s="23">
        <v>222001.24900000001</v>
      </c>
      <c r="O12" s="76">
        <v>0.4795102386099</v>
      </c>
      <c r="P12" s="76">
        <v>0.4795102386099</v>
      </c>
      <c r="Q12" s="76">
        <v>0.4795102386099</v>
      </c>
      <c r="R12" s="76">
        <v>1.4490208952728042E-2</v>
      </c>
      <c r="S12" s="76">
        <v>1.4490208952728042E-2</v>
      </c>
      <c r="T12" s="76">
        <v>0.13620609521280128</v>
      </c>
      <c r="U12" s="76">
        <v>2.0000147548119133E-2</v>
      </c>
      <c r="V12" s="76">
        <v>0.34979330967645156</v>
      </c>
    </row>
    <row r="13" spans="1:22" s="22" customFormat="1" x14ac:dyDescent="0.2">
      <c r="A13" s="23" t="s">
        <v>59</v>
      </c>
      <c r="B13" s="23" t="s">
        <v>60</v>
      </c>
      <c r="C13" s="23" t="s">
        <v>61</v>
      </c>
      <c r="D13" s="23">
        <v>1552554</v>
      </c>
      <c r="E13" s="23">
        <v>815308</v>
      </c>
      <c r="F13" s="23">
        <v>31051</v>
      </c>
      <c r="G13" s="23">
        <v>26176</v>
      </c>
      <c r="H13" s="23">
        <v>136458</v>
      </c>
      <c r="I13" s="23">
        <v>543561</v>
      </c>
      <c r="J13" s="23">
        <v>416789.51120000001</v>
      </c>
      <c r="K13" s="23">
        <v>263640.33360000001</v>
      </c>
      <c r="L13" s="23">
        <v>251.14020250000002</v>
      </c>
      <c r="M13" s="23">
        <v>819421.57020000007</v>
      </c>
      <c r="N13" s="23">
        <v>178912.19</v>
      </c>
      <c r="O13" s="76">
        <v>0.52513986631060816</v>
      </c>
      <c r="P13" s="76">
        <v>0.52513986631060816</v>
      </c>
      <c r="Q13" s="76">
        <v>0.52513986631060816</v>
      </c>
      <c r="R13" s="76">
        <v>1.6859961070597222E-2</v>
      </c>
      <c r="S13" s="76">
        <v>1.6859961070597222E-2</v>
      </c>
      <c r="T13" s="76">
        <v>8.7892595040172522E-2</v>
      </c>
      <c r="U13" s="76">
        <v>1.9999948472001618E-2</v>
      </c>
      <c r="V13" s="76">
        <v>0.35010762910662047</v>
      </c>
    </row>
    <row r="14" spans="1:22" s="22" customFormat="1" x14ac:dyDescent="0.2">
      <c r="A14" s="23" t="s">
        <v>62</v>
      </c>
      <c r="B14" s="23" t="s">
        <v>63</v>
      </c>
      <c r="C14" s="23" t="s">
        <v>64</v>
      </c>
      <c r="D14" s="23">
        <v>3843342</v>
      </c>
      <c r="E14" s="23">
        <v>1129592.3683719763</v>
      </c>
      <c r="F14" s="23">
        <v>44612.067600000002</v>
      </c>
      <c r="G14" s="23">
        <v>28067.764028023397</v>
      </c>
      <c r="H14" s="23">
        <v>290660.39999999997</v>
      </c>
      <c r="I14" s="23">
        <v>2350409.4000000004</v>
      </c>
      <c r="J14" s="23">
        <v>569759.50434099999</v>
      </c>
      <c r="K14" s="23">
        <v>357738.45770109998</v>
      </c>
      <c r="L14" s="23">
        <v>345.90016730000002</v>
      </c>
      <c r="M14" s="23">
        <v>1135158.7136502003</v>
      </c>
      <c r="N14" s="23">
        <v>253977.59554559996</v>
      </c>
      <c r="O14" s="76">
        <v>0.29390888668559195</v>
      </c>
      <c r="P14" s="76">
        <v>0.29390888668559195</v>
      </c>
      <c r="Q14" s="76">
        <v>0.29390888668559195</v>
      </c>
      <c r="R14" s="76">
        <v>7.3029576935967179E-3</v>
      </c>
      <c r="S14" s="76">
        <v>7.3029576935967179E-3</v>
      </c>
      <c r="T14" s="76">
        <v>7.5626993382321941E-2</v>
      </c>
      <c r="U14" s="76">
        <v>1.1607623677518159E-2</v>
      </c>
      <c r="V14" s="76">
        <v>0.61155353856097117</v>
      </c>
    </row>
    <row r="15" spans="1:22" s="22" customFormat="1" x14ac:dyDescent="0.2">
      <c r="A15" s="23" t="s">
        <v>65</v>
      </c>
      <c r="B15" s="23" t="s">
        <v>66</v>
      </c>
      <c r="C15" s="23" t="s">
        <v>67</v>
      </c>
      <c r="D15" s="23">
        <v>3801060</v>
      </c>
      <c r="E15" s="23">
        <v>1628176.3384943418</v>
      </c>
      <c r="F15" s="23">
        <v>169077.4539445097</v>
      </c>
      <c r="G15" s="23">
        <v>86794.672555343903</v>
      </c>
      <c r="H15" s="23">
        <v>420097.42283677647</v>
      </c>
      <c r="I15" s="23">
        <v>1496914.1121690283</v>
      </c>
      <c r="J15" s="23">
        <v>866001.29512919998</v>
      </c>
      <c r="K15" s="23">
        <v>559470.79111190001</v>
      </c>
      <c r="L15" s="23">
        <v>510.17209379999997</v>
      </c>
      <c r="M15" s="23">
        <v>1648216.6773978998</v>
      </c>
      <c r="N15" s="23">
        <v>380654.96228730009</v>
      </c>
      <c r="O15" s="76">
        <v>0.42834797095924343</v>
      </c>
      <c r="P15" s="76">
        <v>0.42834797095924343</v>
      </c>
      <c r="Q15" s="76">
        <v>0.42834797095924343</v>
      </c>
      <c r="R15" s="76">
        <v>2.2834333726735146E-2</v>
      </c>
      <c r="S15" s="76">
        <v>2.2834333726735146E-2</v>
      </c>
      <c r="T15" s="76">
        <v>0.1105211238014597</v>
      </c>
      <c r="U15" s="76">
        <v>4.448165878584124E-2</v>
      </c>
      <c r="V15" s="76">
        <v>0.39381491272672053</v>
      </c>
    </row>
    <row r="16" spans="1:22" s="22" customFormat="1" x14ac:dyDescent="0.2">
      <c r="A16" s="23" t="s">
        <v>68</v>
      </c>
      <c r="B16" s="23" t="s">
        <v>69</v>
      </c>
      <c r="C16" s="23" t="s">
        <v>70</v>
      </c>
      <c r="D16" s="23">
        <f>SUM(D15:D15)</f>
        <v>3801060</v>
      </c>
      <c r="E16" s="23">
        <v>862060</v>
      </c>
      <c r="F16" s="23">
        <v>37551</v>
      </c>
      <c r="G16" s="23">
        <v>26023</v>
      </c>
      <c r="H16" s="23">
        <v>124902</v>
      </c>
      <c r="I16" s="23">
        <v>2750524</v>
      </c>
      <c r="J16" s="23">
        <v>866001.29512919998</v>
      </c>
      <c r="K16" s="23">
        <v>277182.75400000002</v>
      </c>
      <c r="L16" s="23">
        <v>265.12832600000002</v>
      </c>
      <c r="M16" s="23">
        <v>866793.32780000009</v>
      </c>
      <c r="N16" s="23">
        <v>187887.16400000002</v>
      </c>
      <c r="O16" s="76">
        <v>0.2267946309713606</v>
      </c>
      <c r="P16" s="76">
        <v>0.2267946309713606</v>
      </c>
      <c r="Q16" s="76">
        <v>0.2267946309713606</v>
      </c>
      <c r="R16" s="76">
        <v>6.8462481518313315E-3</v>
      </c>
      <c r="S16" s="76">
        <v>6.8462481518313315E-3</v>
      </c>
      <c r="T16" s="76">
        <v>3.2859781218923141E-2</v>
      </c>
      <c r="U16" s="76">
        <v>9.8790863601205987E-3</v>
      </c>
      <c r="V16" s="76">
        <v>0.72362025329776425</v>
      </c>
    </row>
    <row r="17" spans="1:23" s="22" customFormat="1" x14ac:dyDescent="0.2">
      <c r="A17" s="23" t="s">
        <v>71</v>
      </c>
      <c r="B17" s="23" t="s">
        <v>72</v>
      </c>
      <c r="C17" s="23" t="s">
        <v>73</v>
      </c>
      <c r="D17" s="23">
        <v>5764851</v>
      </c>
      <c r="E17" s="23">
        <v>1352860.38</v>
      </c>
      <c r="F17" s="23">
        <v>57648.51</v>
      </c>
      <c r="G17" s="23">
        <v>28824.255000000001</v>
      </c>
      <c r="H17" s="23">
        <v>575898.25499999977</v>
      </c>
      <c r="I17" s="23">
        <v>3749619.6000000006</v>
      </c>
      <c r="J17" s="23">
        <v>678173.18035950011</v>
      </c>
      <c r="K17" s="23">
        <v>424341.23212350003</v>
      </c>
      <c r="L17" s="23">
        <v>413.07141729999995</v>
      </c>
      <c r="M17" s="23">
        <v>1359835.6149719998</v>
      </c>
      <c r="N17" s="23">
        <v>319935.18307500001</v>
      </c>
      <c r="O17" s="76">
        <v>0.23467395427913054</v>
      </c>
      <c r="P17" s="76">
        <v>0.23467395427913054</v>
      </c>
      <c r="Q17" s="76">
        <v>0.23467395427913054</v>
      </c>
      <c r="R17" s="76">
        <v>5.0000000000000001E-3</v>
      </c>
      <c r="S17" s="76">
        <v>5.0000000000000001E-3</v>
      </c>
      <c r="T17" s="76">
        <v>9.9898202919728493E-2</v>
      </c>
      <c r="U17" s="76">
        <v>0.01</v>
      </c>
      <c r="V17" s="76">
        <v>0.65042784280114108</v>
      </c>
    </row>
    <row r="18" spans="1:23" s="22" customFormat="1" x14ac:dyDescent="0.2">
      <c r="A18" s="23" t="s">
        <v>74</v>
      </c>
      <c r="B18" s="23" t="s">
        <v>75</v>
      </c>
      <c r="C18" s="23" t="s">
        <v>76</v>
      </c>
      <c r="D18" s="23">
        <v>1414044</v>
      </c>
      <c r="E18" s="23">
        <v>830341</v>
      </c>
      <c r="F18" s="23">
        <v>28281</v>
      </c>
      <c r="G18" s="23">
        <v>25156</v>
      </c>
      <c r="H18" s="23">
        <v>120474</v>
      </c>
      <c r="I18" s="23">
        <v>409792</v>
      </c>
      <c r="J18" s="23">
        <v>422991.77639999997</v>
      </c>
      <c r="K18" s="23">
        <v>267048.82120000001</v>
      </c>
      <c r="L18" s="23">
        <v>255.39476109999998</v>
      </c>
      <c r="M18" s="23">
        <v>834138.68660000002</v>
      </c>
      <c r="N18" s="23">
        <v>180431.486</v>
      </c>
      <c r="O18" s="76">
        <v>0.58721015753399475</v>
      </c>
      <c r="P18" s="76">
        <v>0.58721015753399475</v>
      </c>
      <c r="Q18" s="76">
        <v>0.58721015753399475</v>
      </c>
      <c r="R18" s="76">
        <v>1.7790111198802867E-2</v>
      </c>
      <c r="S18" s="76">
        <v>1.7790111198802867E-2</v>
      </c>
      <c r="T18" s="76">
        <v>8.5198197510119908E-2</v>
      </c>
      <c r="U18" s="76">
        <v>2.0000084862988703E-2</v>
      </c>
      <c r="V18" s="76">
        <v>0.28980144889409382</v>
      </c>
    </row>
    <row r="19" spans="1:23" s="22" customFormat="1" x14ac:dyDescent="0.2">
      <c r="A19" s="23" t="s">
        <v>77</v>
      </c>
      <c r="B19" s="23" t="s">
        <v>78</v>
      </c>
      <c r="C19" s="23" t="s">
        <v>79</v>
      </c>
      <c r="D19" s="23">
        <v>3486024</v>
      </c>
      <c r="E19" s="23">
        <v>1722200</v>
      </c>
      <c r="F19" s="23">
        <v>69720</v>
      </c>
      <c r="G19" s="23">
        <v>52186</v>
      </c>
      <c r="H19" s="23">
        <v>107352</v>
      </c>
      <c r="I19" s="23">
        <v>1534566</v>
      </c>
      <c r="J19" s="23">
        <v>877118.33039999998</v>
      </c>
      <c r="K19" s="23">
        <v>553678.77039999992</v>
      </c>
      <c r="L19" s="23">
        <v>529.71492649999993</v>
      </c>
      <c r="M19" s="23">
        <v>1731093.2208</v>
      </c>
      <c r="N19" s="23">
        <v>364909.73200000002</v>
      </c>
      <c r="O19" s="76">
        <v>0.49402987472260662</v>
      </c>
      <c r="P19" s="76">
        <v>0.49402987472260662</v>
      </c>
      <c r="Q19" s="76">
        <v>0.49402987472260662</v>
      </c>
      <c r="R19" s="76">
        <v>1.4970063315685723E-2</v>
      </c>
      <c r="S19" s="76">
        <v>1.4970063315685723E-2</v>
      </c>
      <c r="T19" s="76">
        <v>3.0794968709337633E-2</v>
      </c>
      <c r="U19" s="76">
        <v>1.9999862307316301E-2</v>
      </c>
      <c r="V19" s="76">
        <v>0.4402052309450537</v>
      </c>
    </row>
    <row r="20" spans="1:23" s="22" customFormat="1" x14ac:dyDescent="0.2">
      <c r="A20" s="23" t="s">
        <v>80</v>
      </c>
      <c r="B20" s="23" t="s">
        <v>81</v>
      </c>
      <c r="C20" s="23" t="s">
        <v>82</v>
      </c>
      <c r="D20" s="23">
        <v>4845204</v>
      </c>
      <c r="E20" s="23">
        <v>2199576.5756999999</v>
      </c>
      <c r="F20" s="23">
        <v>57095.709300000002</v>
      </c>
      <c r="G20" s="23">
        <v>33916.428</v>
      </c>
      <c r="H20" s="23">
        <v>884825.19719999994</v>
      </c>
      <c r="I20" s="23">
        <v>1669790.0898000002</v>
      </c>
      <c r="J20" s="23">
        <v>1090009.1788948998</v>
      </c>
      <c r="K20" s="23">
        <v>677570.11536399997</v>
      </c>
      <c r="L20" s="23">
        <v>668.35942599999998</v>
      </c>
      <c r="M20" s="23">
        <v>2206825.4467006004</v>
      </c>
      <c r="N20" s="23">
        <v>511936.25941079989</v>
      </c>
      <c r="O20" s="76">
        <v>0.45396985879232327</v>
      </c>
      <c r="P20" s="76">
        <v>0.45396985879232327</v>
      </c>
      <c r="Q20" s="76">
        <v>0.45396985879232327</v>
      </c>
      <c r="R20" s="76">
        <v>6.9999999999999993E-3</v>
      </c>
      <c r="S20" s="76">
        <v>6.9999999999999993E-3</v>
      </c>
      <c r="T20" s="76">
        <v>0.1826187704790139</v>
      </c>
      <c r="U20" s="76">
        <v>1.1783963956935562E-2</v>
      </c>
      <c r="V20" s="76">
        <v>0.34462740677172732</v>
      </c>
    </row>
    <row r="21" spans="1:23" s="22" customFormat="1" x14ac:dyDescent="0.2">
      <c r="A21" s="23" t="s">
        <v>83</v>
      </c>
      <c r="B21" s="23" t="s">
        <v>84</v>
      </c>
      <c r="C21" s="23" t="s">
        <v>85</v>
      </c>
      <c r="D21" s="23">
        <v>1675404</v>
      </c>
      <c r="E21" s="23">
        <v>990697.98600000003</v>
      </c>
      <c r="F21" s="23">
        <v>22907.124</v>
      </c>
      <c r="G21" s="23">
        <v>12767.759999999998</v>
      </c>
      <c r="H21" s="23">
        <v>188451.63</v>
      </c>
      <c r="I21" s="23">
        <v>460579.5</v>
      </c>
      <c r="J21" s="23">
        <v>488172.00917340006</v>
      </c>
      <c r="K21" s="23">
        <v>302457.99099420005</v>
      </c>
      <c r="L21" s="23">
        <v>300.40418929999998</v>
      </c>
      <c r="M21" s="23">
        <v>993506.06808</v>
      </c>
      <c r="N21" s="23">
        <v>215084.13985799998</v>
      </c>
      <c r="O21" s="76">
        <v>0.59131886159994851</v>
      </c>
      <c r="P21" s="76">
        <v>0.59131886159994851</v>
      </c>
      <c r="Q21" s="76">
        <v>0.59131886159994851</v>
      </c>
      <c r="R21" s="76">
        <v>7.6207052149809829E-3</v>
      </c>
      <c r="S21" s="76">
        <v>7.6207052149809829E-3</v>
      </c>
      <c r="T21" s="76">
        <v>0.11248130600141817</v>
      </c>
      <c r="U21" s="76">
        <v>1.3672597176561593E-2</v>
      </c>
      <c r="V21" s="76">
        <v>0.27490653000709087</v>
      </c>
      <c r="W21" s="76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topLeftCell="N130" zoomScaleNormal="100" workbookViewId="0">
      <selection activeCell="U162" sqref="U162"/>
    </sheetView>
  </sheetViews>
  <sheetFormatPr defaultRowHeight="12.75" x14ac:dyDescent="0.2"/>
  <cols>
    <col min="1" max="1" width="18" customWidth="1"/>
    <col min="3" max="3" width="22.140625" bestFit="1" customWidth="1"/>
    <col min="9" max="9" width="10" style="41" customWidth="1"/>
    <col min="16" max="16" width="13.42578125" bestFit="1" customWidth="1"/>
    <col min="20" max="20" width="10.28515625" customWidth="1"/>
  </cols>
  <sheetData>
    <row r="1" spans="1:22" ht="72" x14ac:dyDescent="0.2">
      <c r="A1" s="72" t="s">
        <v>22</v>
      </c>
      <c r="B1" s="73" t="s">
        <v>23</v>
      </c>
      <c r="C1" s="72" t="s">
        <v>281</v>
      </c>
      <c r="D1" s="24" t="s">
        <v>266</v>
      </c>
      <c r="E1" s="24" t="s">
        <v>24</v>
      </c>
      <c r="F1" s="24" t="s">
        <v>25</v>
      </c>
      <c r="G1" s="24" t="s">
        <v>26</v>
      </c>
      <c r="H1" s="24" t="s">
        <v>27</v>
      </c>
      <c r="I1" s="38" t="s">
        <v>263</v>
      </c>
      <c r="J1" s="24" t="s">
        <v>254</v>
      </c>
      <c r="K1" s="24" t="s">
        <v>255</v>
      </c>
      <c r="L1" s="24" t="s">
        <v>256</v>
      </c>
      <c r="M1" s="24" t="s">
        <v>265</v>
      </c>
      <c r="N1" s="24" t="s">
        <v>264</v>
      </c>
      <c r="O1" s="46" t="s">
        <v>466</v>
      </c>
      <c r="P1" s="46" t="s">
        <v>467</v>
      </c>
      <c r="Q1" s="46" t="s">
        <v>468</v>
      </c>
      <c r="R1" s="46" t="s">
        <v>469</v>
      </c>
      <c r="S1" s="46" t="s">
        <v>470</v>
      </c>
      <c r="T1" s="46" t="s">
        <v>471</v>
      </c>
      <c r="U1" s="46" t="s">
        <v>472</v>
      </c>
      <c r="V1" s="46" t="s">
        <v>473</v>
      </c>
    </row>
    <row r="2" spans="1:22" x14ac:dyDescent="0.2">
      <c r="A2" s="72"/>
      <c r="B2" s="74"/>
      <c r="C2" s="72"/>
      <c r="D2" s="25" t="s">
        <v>28</v>
      </c>
      <c r="E2" s="25" t="s">
        <v>28</v>
      </c>
      <c r="F2" s="25" t="s">
        <v>28</v>
      </c>
      <c r="G2" s="25" t="s">
        <v>28</v>
      </c>
      <c r="H2" s="25" t="s">
        <v>28</v>
      </c>
      <c r="I2" s="39" t="s">
        <v>28</v>
      </c>
      <c r="J2" s="25" t="s">
        <v>252</v>
      </c>
      <c r="K2" s="25" t="s">
        <v>252</v>
      </c>
      <c r="L2" s="25" t="s">
        <v>252</v>
      </c>
      <c r="M2" s="25" t="s">
        <v>252</v>
      </c>
      <c r="N2" s="25" t="s">
        <v>252</v>
      </c>
      <c r="O2" s="25" t="s">
        <v>465</v>
      </c>
      <c r="P2" s="25" t="s">
        <v>465</v>
      </c>
      <c r="Q2" s="25" t="s">
        <v>465</v>
      </c>
      <c r="R2" s="25" t="s">
        <v>465</v>
      </c>
      <c r="S2" s="25" t="s">
        <v>465</v>
      </c>
      <c r="T2" s="25" t="s">
        <v>465</v>
      </c>
      <c r="U2" s="25" t="s">
        <v>465</v>
      </c>
      <c r="V2" s="25" t="s">
        <v>465</v>
      </c>
    </row>
    <row r="3" spans="1:22" x14ac:dyDescent="0.2">
      <c r="A3" s="17" t="s">
        <v>86</v>
      </c>
      <c r="B3" s="17" t="s">
        <v>87</v>
      </c>
      <c r="C3" s="17" t="s">
        <v>282</v>
      </c>
      <c r="D3" s="17">
        <v>155520</v>
      </c>
      <c r="E3" s="17">
        <v>54876.787199999999</v>
      </c>
      <c r="F3" s="17">
        <v>3110.4</v>
      </c>
      <c r="G3" s="17">
        <v>2510.0927999999999</v>
      </c>
      <c r="H3" s="17">
        <v>71658</v>
      </c>
      <c r="I3" s="40">
        <v>23328</v>
      </c>
      <c r="J3" s="17">
        <v>28880.452583999999</v>
      </c>
      <c r="K3" s="17">
        <v>18557.316164100001</v>
      </c>
      <c r="L3" s="17">
        <v>17.090972699999998</v>
      </c>
      <c r="M3" s="17">
        <v>55307.562912000001</v>
      </c>
      <c r="N3" s="17">
        <v>16663.53816</v>
      </c>
      <c r="O3" s="77">
        <v>0.35286000000000001</v>
      </c>
      <c r="P3" s="77">
        <v>0.35286000000000001</v>
      </c>
      <c r="Q3" s="77">
        <v>0.35286000000000001</v>
      </c>
      <c r="R3" s="77">
        <v>1.6140000000000002E-2</v>
      </c>
      <c r="S3" s="77">
        <v>1.6140000000000002E-2</v>
      </c>
      <c r="T3" s="77">
        <v>0.46076388888888886</v>
      </c>
      <c r="U3" s="77">
        <v>0.02</v>
      </c>
      <c r="V3" s="77">
        <v>0.15</v>
      </c>
    </row>
    <row r="4" spans="1:22" x14ac:dyDescent="0.2">
      <c r="A4" s="17" t="s">
        <v>86</v>
      </c>
      <c r="B4" s="17" t="s">
        <v>88</v>
      </c>
      <c r="C4" s="17" t="s">
        <v>283</v>
      </c>
      <c r="D4" s="17">
        <v>298809</v>
      </c>
      <c r="E4" s="17">
        <v>157708.40211</v>
      </c>
      <c r="F4" s="17">
        <v>5976.18</v>
      </c>
      <c r="G4" s="17">
        <v>5441.3118899999999</v>
      </c>
      <c r="H4" s="17">
        <v>129789</v>
      </c>
      <c r="I4" s="40">
        <v>0</v>
      </c>
      <c r="J4" s="17">
        <v>81159.871795200001</v>
      </c>
      <c r="K4" s="17">
        <v>51528.0326824</v>
      </c>
      <c r="L4" s="17">
        <v>48.673638399999994</v>
      </c>
      <c r="M4" s="17">
        <v>158557.65964560001</v>
      </c>
      <c r="N4" s="17">
        <v>42003.181165500006</v>
      </c>
      <c r="O4" s="77">
        <v>0.52778999999999998</v>
      </c>
      <c r="P4" s="77">
        <v>0.52778999999999998</v>
      </c>
      <c r="Q4" s="77">
        <v>0.52778999999999998</v>
      </c>
      <c r="R4" s="77">
        <v>1.821E-2</v>
      </c>
      <c r="S4" s="77">
        <v>1.821E-2</v>
      </c>
      <c r="T4" s="77">
        <v>0.43435438691605677</v>
      </c>
      <c r="U4" s="77">
        <v>0.02</v>
      </c>
      <c r="V4" s="77">
        <v>0</v>
      </c>
    </row>
    <row r="5" spans="1:22" x14ac:dyDescent="0.2">
      <c r="A5" s="17" t="s">
        <v>86</v>
      </c>
      <c r="B5" s="17" t="s">
        <v>89</v>
      </c>
      <c r="C5" s="17" t="s">
        <v>284</v>
      </c>
      <c r="D5" s="17">
        <v>297567</v>
      </c>
      <c r="E5" s="17">
        <v>160326.12393</v>
      </c>
      <c r="F5" s="17">
        <v>5951.34</v>
      </c>
      <c r="G5" s="17">
        <v>5418.6950699999998</v>
      </c>
      <c r="H5" s="17">
        <v>125766</v>
      </c>
      <c r="I5" s="40">
        <v>0</v>
      </c>
      <c r="J5" s="17">
        <v>82387.762437600002</v>
      </c>
      <c r="K5" s="17">
        <v>52266.338136500002</v>
      </c>
      <c r="L5" s="17">
        <v>49.453295500000003</v>
      </c>
      <c r="M5" s="17">
        <v>161170.4581128</v>
      </c>
      <c r="N5" s="17">
        <v>42235.9115265</v>
      </c>
      <c r="O5" s="77">
        <v>0.53878999999999999</v>
      </c>
      <c r="P5" s="77">
        <v>0.53878999999999999</v>
      </c>
      <c r="Q5" s="77">
        <v>0.53878999999999999</v>
      </c>
      <c r="R5" s="77">
        <v>1.821E-2</v>
      </c>
      <c r="S5" s="77">
        <v>1.821E-2</v>
      </c>
      <c r="T5" s="77">
        <v>0.42264767262498865</v>
      </c>
      <c r="U5" s="77">
        <v>0.02</v>
      </c>
      <c r="V5" s="77">
        <v>0</v>
      </c>
    </row>
    <row r="6" spans="1:22" x14ac:dyDescent="0.2">
      <c r="A6" s="17" t="s">
        <v>86</v>
      </c>
      <c r="B6" s="17" t="s">
        <v>90</v>
      </c>
      <c r="C6" s="42" t="s">
        <v>277</v>
      </c>
      <c r="D6" s="17">
        <v>1202958</v>
      </c>
      <c r="E6" s="17">
        <v>700980.0404399999</v>
      </c>
      <c r="F6" s="17">
        <v>24059.16</v>
      </c>
      <c r="G6" s="17">
        <v>22971.094560000001</v>
      </c>
      <c r="H6" s="17">
        <v>310878</v>
      </c>
      <c r="I6" s="40">
        <v>143949.15</v>
      </c>
      <c r="J6" s="17">
        <v>359113.71660480002</v>
      </c>
      <c r="K6" s="17">
        <v>227430.83114309999</v>
      </c>
      <c r="L6" s="17">
        <v>216.03984679999999</v>
      </c>
      <c r="M6" s="17">
        <v>704356.97394239996</v>
      </c>
      <c r="N6" s="17">
        <v>167446.26979200001</v>
      </c>
      <c r="O6" s="77">
        <v>0.58271364456614438</v>
      </c>
      <c r="P6" s="77">
        <v>0.58271364456614438</v>
      </c>
      <c r="Q6" s="77">
        <v>0.58271364456614438</v>
      </c>
      <c r="R6" s="77">
        <v>1.909550837186336E-2</v>
      </c>
      <c r="S6" s="77">
        <v>1.909550837186336E-2</v>
      </c>
      <c r="T6" s="77">
        <v>0.25842797504152265</v>
      </c>
      <c r="U6" s="77">
        <v>0.02</v>
      </c>
      <c r="V6" s="77">
        <v>0.11966265655160031</v>
      </c>
    </row>
    <row r="7" spans="1:22" x14ac:dyDescent="0.2">
      <c r="A7" s="17" t="s">
        <v>86</v>
      </c>
      <c r="B7" s="17" t="s">
        <v>91</v>
      </c>
      <c r="C7" s="17" t="s">
        <v>285</v>
      </c>
      <c r="D7" s="17">
        <v>610254</v>
      </c>
      <c r="E7" s="17">
        <v>271459.28681999998</v>
      </c>
      <c r="F7" s="17">
        <v>12205.08</v>
      </c>
      <c r="G7" s="17">
        <v>8037.0451800000001</v>
      </c>
      <c r="H7" s="17">
        <v>318303</v>
      </c>
      <c r="I7" s="40">
        <v>0</v>
      </c>
      <c r="J7" s="17">
        <v>138588.8693544</v>
      </c>
      <c r="K7" s="17">
        <v>87610.949958000012</v>
      </c>
      <c r="L7" s="17">
        <v>83.448690200000001</v>
      </c>
      <c r="M7" s="17">
        <v>273091.98258720001</v>
      </c>
      <c r="N7" s="17">
        <v>78975.692901000002</v>
      </c>
      <c r="O7" s="77">
        <v>0.44482999999999995</v>
      </c>
      <c r="P7" s="77">
        <v>0.44482999999999995</v>
      </c>
      <c r="Q7" s="77">
        <v>0.44482999999999995</v>
      </c>
      <c r="R7" s="77">
        <v>1.3170000000000001E-2</v>
      </c>
      <c r="S7" s="77">
        <v>1.3170000000000001E-2</v>
      </c>
      <c r="T7" s="77">
        <v>0.52159100964516414</v>
      </c>
      <c r="U7" s="77">
        <v>0.02</v>
      </c>
      <c r="V7" s="77">
        <v>0</v>
      </c>
    </row>
    <row r="8" spans="1:22" x14ac:dyDescent="0.2">
      <c r="A8" s="17" t="s">
        <v>86</v>
      </c>
      <c r="B8" s="17" t="s">
        <v>92</v>
      </c>
      <c r="C8" s="17" t="s">
        <v>286</v>
      </c>
      <c r="D8" s="17">
        <v>185841</v>
      </c>
      <c r="E8" s="17">
        <v>56163.008609999997</v>
      </c>
      <c r="F8" s="17">
        <v>3716.82</v>
      </c>
      <c r="G8" s="17">
        <v>2191.0653900000002</v>
      </c>
      <c r="H8" s="17">
        <v>123741</v>
      </c>
      <c r="I8" s="40">
        <v>0</v>
      </c>
      <c r="J8" s="17">
        <v>29281.690339200002</v>
      </c>
      <c r="K8" s="17">
        <v>18724.1538196</v>
      </c>
      <c r="L8" s="17">
        <v>17.397184199999998</v>
      </c>
      <c r="M8" s="17">
        <v>56660.679165599999</v>
      </c>
      <c r="N8" s="17">
        <v>20614.4835705</v>
      </c>
      <c r="O8" s="77">
        <v>0.30220999999999998</v>
      </c>
      <c r="P8" s="77">
        <v>0.30220999999999998</v>
      </c>
      <c r="Q8" s="77">
        <v>0.30220999999999998</v>
      </c>
      <c r="R8" s="77">
        <v>1.179E-2</v>
      </c>
      <c r="S8" s="77">
        <v>1.179E-2</v>
      </c>
      <c r="T8" s="77">
        <v>0.66584338224611361</v>
      </c>
      <c r="U8" s="77">
        <v>0.02</v>
      </c>
      <c r="V8" s="77">
        <v>0</v>
      </c>
    </row>
    <row r="9" spans="1:22" x14ac:dyDescent="0.2">
      <c r="A9" s="17" t="s">
        <v>86</v>
      </c>
      <c r="B9" s="17" t="s">
        <v>93</v>
      </c>
      <c r="C9" s="17" t="s">
        <v>287</v>
      </c>
      <c r="D9" s="17">
        <v>335583</v>
      </c>
      <c r="E9" s="17">
        <v>117380.22173999999</v>
      </c>
      <c r="F9" s="17">
        <v>6711.66</v>
      </c>
      <c r="G9" s="17">
        <v>4771.9902599999996</v>
      </c>
      <c r="H9" s="17">
        <v>206820</v>
      </c>
      <c r="I9" s="40">
        <v>0</v>
      </c>
      <c r="J9" s="17">
        <v>61292.661400800003</v>
      </c>
      <c r="K9" s="17">
        <v>39223.644085799999</v>
      </c>
      <c r="L9" s="17">
        <v>36.4079853</v>
      </c>
      <c r="M9" s="17">
        <v>118304.8603704</v>
      </c>
      <c r="N9" s="17">
        <v>39359.302407000003</v>
      </c>
      <c r="O9" s="77">
        <v>0.34977999999999992</v>
      </c>
      <c r="P9" s="77">
        <v>0.34977999999999992</v>
      </c>
      <c r="Q9" s="77">
        <v>0.34977999999999992</v>
      </c>
      <c r="R9" s="77">
        <v>1.422E-2</v>
      </c>
      <c r="S9" s="77">
        <v>1.422E-2</v>
      </c>
      <c r="T9" s="77">
        <v>0.61630058733606885</v>
      </c>
      <c r="U9" s="77">
        <v>0.02</v>
      </c>
      <c r="V9" s="77">
        <v>0</v>
      </c>
    </row>
    <row r="10" spans="1:22" x14ac:dyDescent="0.2">
      <c r="A10" s="17" t="s">
        <v>86</v>
      </c>
      <c r="B10" s="17" t="s">
        <v>94</v>
      </c>
      <c r="C10" s="17" t="s">
        <v>288</v>
      </c>
      <c r="D10" s="17">
        <v>414693</v>
      </c>
      <c r="E10" s="17">
        <v>190265.29532999999</v>
      </c>
      <c r="F10" s="17">
        <v>8293.86</v>
      </c>
      <c r="G10" s="17">
        <v>5884.4936699999998</v>
      </c>
      <c r="H10" s="17">
        <v>210222</v>
      </c>
      <c r="I10" s="40">
        <v>0</v>
      </c>
      <c r="J10" s="17">
        <v>97355.397117600005</v>
      </c>
      <c r="K10" s="17">
        <v>61620.043958399998</v>
      </c>
      <c r="L10" s="17">
        <v>58.551825000000001</v>
      </c>
      <c r="M10" s="17">
        <v>191389.2682968</v>
      </c>
      <c r="N10" s="17">
        <v>54458.6530365</v>
      </c>
      <c r="O10" s="77">
        <v>0.45881</v>
      </c>
      <c r="P10" s="77">
        <v>0.45881</v>
      </c>
      <c r="Q10" s="77">
        <v>0.45881</v>
      </c>
      <c r="R10" s="77">
        <v>1.4189999999999998E-2</v>
      </c>
      <c r="S10" s="77">
        <v>1.4189999999999998E-2</v>
      </c>
      <c r="T10" s="77">
        <v>0.50693404518523344</v>
      </c>
      <c r="U10" s="77">
        <v>0.02</v>
      </c>
      <c r="V10" s="77">
        <v>0</v>
      </c>
    </row>
    <row r="11" spans="1:22" x14ac:dyDescent="0.2">
      <c r="A11" s="17" t="s">
        <v>86</v>
      </c>
      <c r="B11" s="17" t="s">
        <v>95</v>
      </c>
      <c r="C11" s="42" t="s">
        <v>289</v>
      </c>
      <c r="D11" s="17">
        <v>444798</v>
      </c>
      <c r="E11" s="17">
        <v>254867.76738</v>
      </c>
      <c r="F11" s="17">
        <v>8895.9600000000009</v>
      </c>
      <c r="G11" s="17">
        <v>7855.5436199999995</v>
      </c>
      <c r="H11" s="17">
        <v>165132</v>
      </c>
      <c r="I11" s="40">
        <v>8129.7000000000007</v>
      </c>
      <c r="J11" s="17">
        <v>130181.7041136</v>
      </c>
      <c r="K11" s="17">
        <v>82313.347187599997</v>
      </c>
      <c r="L11" s="17">
        <v>78.425375999999986</v>
      </c>
      <c r="M11" s="17">
        <v>256110.9500448</v>
      </c>
      <c r="N11" s="17">
        <v>64516.766138999999</v>
      </c>
      <c r="O11" s="77">
        <v>0.57299665776374897</v>
      </c>
      <c r="P11" s="77">
        <v>0.57299665776374897</v>
      </c>
      <c r="Q11" s="77">
        <v>0.57299665776374897</v>
      </c>
      <c r="R11" s="77">
        <v>1.7660923880053418E-2</v>
      </c>
      <c r="S11" s="77">
        <v>1.7660923880053418E-2</v>
      </c>
      <c r="T11" s="77">
        <v>0.3712516692970742</v>
      </c>
      <c r="U11" s="77">
        <v>2.0000000000000004E-2</v>
      </c>
      <c r="V11" s="77">
        <v>1.8277285419448831E-2</v>
      </c>
    </row>
    <row r="12" spans="1:22" x14ac:dyDescent="0.2">
      <c r="A12" s="17" t="s">
        <v>86</v>
      </c>
      <c r="B12" s="17" t="s">
        <v>96</v>
      </c>
      <c r="C12" s="17" t="s">
        <v>290</v>
      </c>
      <c r="D12" s="17">
        <v>353484</v>
      </c>
      <c r="E12" s="17">
        <v>171665.96976000001</v>
      </c>
      <c r="F12" s="17">
        <v>7069.68</v>
      </c>
      <c r="G12" s="17">
        <v>5429.5142400000004</v>
      </c>
      <c r="H12" s="17">
        <v>169452</v>
      </c>
      <c r="I12" s="40">
        <v>0</v>
      </c>
      <c r="J12" s="17">
        <v>87918.448723199996</v>
      </c>
      <c r="K12" s="17">
        <v>55673.988899299999</v>
      </c>
      <c r="L12" s="17">
        <v>52.8581127</v>
      </c>
      <c r="M12" s="17">
        <v>172636.69008959999</v>
      </c>
      <c r="N12" s="17">
        <v>47687.730047999998</v>
      </c>
      <c r="O12" s="77">
        <v>0.48564000000000002</v>
      </c>
      <c r="P12" s="77">
        <v>0.48564000000000002</v>
      </c>
      <c r="Q12" s="77">
        <v>0.48564000000000002</v>
      </c>
      <c r="R12" s="77">
        <v>1.536E-2</v>
      </c>
      <c r="S12" s="77">
        <v>1.536E-2</v>
      </c>
      <c r="T12" s="77">
        <v>0.47937671860678277</v>
      </c>
      <c r="U12" s="77">
        <v>0.02</v>
      </c>
      <c r="V12" s="77">
        <v>0</v>
      </c>
    </row>
    <row r="13" spans="1:22" x14ac:dyDescent="0.2">
      <c r="A13" s="17" t="s">
        <v>97</v>
      </c>
      <c r="B13" s="17" t="s">
        <v>98</v>
      </c>
      <c r="C13" s="17" t="s">
        <v>291</v>
      </c>
      <c r="D13" s="17">
        <v>975213</v>
      </c>
      <c r="E13" s="17">
        <v>342143.72892000002</v>
      </c>
      <c r="F13" s="17">
        <v>19504.259999999998</v>
      </c>
      <c r="G13" s="17">
        <v>13809.016079999999</v>
      </c>
      <c r="H13" s="17">
        <v>306747</v>
      </c>
      <c r="I13" s="40">
        <v>292563.89999999997</v>
      </c>
      <c r="J13" s="17">
        <v>178057.8262944</v>
      </c>
      <c r="K13" s="17">
        <v>113732.33991889999</v>
      </c>
      <c r="L13" s="17">
        <v>106.0978849</v>
      </c>
      <c r="M13" s="17">
        <v>344710.70158319996</v>
      </c>
      <c r="N13" s="17">
        <v>93683.441916000011</v>
      </c>
      <c r="O13" s="77">
        <v>0.35084000000000004</v>
      </c>
      <c r="P13" s="77">
        <v>0.35084000000000004</v>
      </c>
      <c r="Q13" s="77">
        <v>0.35084000000000004</v>
      </c>
      <c r="R13" s="77">
        <v>1.4159999999999999E-2</v>
      </c>
      <c r="S13" s="77">
        <v>1.4159999999999999E-2</v>
      </c>
      <c r="T13" s="77">
        <v>0.31454359201528281</v>
      </c>
      <c r="U13" s="77">
        <v>1.9999999999999997E-2</v>
      </c>
      <c r="V13" s="77">
        <v>0.3</v>
      </c>
    </row>
    <row r="14" spans="1:22" x14ac:dyDescent="0.2">
      <c r="A14" s="17" t="s">
        <v>97</v>
      </c>
      <c r="B14" s="17" t="s">
        <v>99</v>
      </c>
      <c r="C14" s="17" t="s">
        <v>292</v>
      </c>
      <c r="D14" s="17">
        <v>432054</v>
      </c>
      <c r="E14" s="17">
        <v>165092.15393999999</v>
      </c>
      <c r="F14" s="17">
        <v>8641.08</v>
      </c>
      <c r="G14" s="17">
        <v>4705.0680599999996</v>
      </c>
      <c r="H14" s="17">
        <v>205902</v>
      </c>
      <c r="I14" s="40">
        <v>47525.94</v>
      </c>
      <c r="J14" s="17">
        <v>84133.599436799996</v>
      </c>
      <c r="K14" s="17">
        <v>53134.246857999999</v>
      </c>
      <c r="L14" s="17">
        <v>50.705065400000002</v>
      </c>
      <c r="M14" s="17">
        <v>166200.90222240001</v>
      </c>
      <c r="N14" s="17">
        <v>48965.390757000001</v>
      </c>
      <c r="O14" s="77">
        <v>0.38211000000000001</v>
      </c>
      <c r="P14" s="77">
        <v>0.38211000000000001</v>
      </c>
      <c r="Q14" s="77">
        <v>0.38211000000000001</v>
      </c>
      <c r="R14" s="77">
        <v>1.089E-2</v>
      </c>
      <c r="S14" s="77">
        <v>1.089E-2</v>
      </c>
      <c r="T14" s="77">
        <v>0.47656542932133483</v>
      </c>
      <c r="U14" s="77">
        <v>0.02</v>
      </c>
      <c r="V14" s="77">
        <v>0.11</v>
      </c>
    </row>
    <row r="15" spans="1:22" x14ac:dyDescent="0.2">
      <c r="A15" s="17" t="s">
        <v>97</v>
      </c>
      <c r="B15" s="17" t="s">
        <v>100</v>
      </c>
      <c r="C15" s="17" t="s">
        <v>293</v>
      </c>
      <c r="D15" s="17">
        <v>305991</v>
      </c>
      <c r="E15" s="17">
        <v>141462.69920999999</v>
      </c>
      <c r="F15" s="17">
        <v>6119.82</v>
      </c>
      <c r="G15" s="17">
        <v>3883.0257900000001</v>
      </c>
      <c r="H15" s="17">
        <v>107244</v>
      </c>
      <c r="I15" s="40">
        <v>47428.605000000003</v>
      </c>
      <c r="J15" s="17">
        <v>71828.0267112</v>
      </c>
      <c r="K15" s="17">
        <v>45268.548903199997</v>
      </c>
      <c r="L15" s="17">
        <v>43.410360600000004</v>
      </c>
      <c r="M15" s="17">
        <v>142254.5403816</v>
      </c>
      <c r="N15" s="17">
        <v>36929.944750499999</v>
      </c>
      <c r="O15" s="77">
        <v>0.46231</v>
      </c>
      <c r="P15" s="77">
        <v>0.46231</v>
      </c>
      <c r="Q15" s="77">
        <v>0.46231</v>
      </c>
      <c r="R15" s="77">
        <v>1.2690000000000002E-2</v>
      </c>
      <c r="S15" s="77">
        <v>1.2690000000000002E-2</v>
      </c>
      <c r="T15" s="77">
        <v>0.35048089649695574</v>
      </c>
      <c r="U15" s="77">
        <v>0.02</v>
      </c>
      <c r="V15" s="77">
        <v>0.155</v>
      </c>
    </row>
    <row r="16" spans="1:22" x14ac:dyDescent="0.2">
      <c r="A16" s="17" t="s">
        <v>97</v>
      </c>
      <c r="B16" s="17" t="s">
        <v>101</v>
      </c>
      <c r="C16" s="17" t="s">
        <v>294</v>
      </c>
      <c r="D16" s="17">
        <v>294921</v>
      </c>
      <c r="E16" s="17">
        <v>140544.60255000001</v>
      </c>
      <c r="F16" s="17">
        <v>5898.42</v>
      </c>
      <c r="G16" s="17">
        <v>4556.52945</v>
      </c>
      <c r="H16" s="17">
        <v>144018</v>
      </c>
      <c r="I16" s="40">
        <v>0</v>
      </c>
      <c r="J16" s="17">
        <v>72095.843987999993</v>
      </c>
      <c r="K16" s="17">
        <v>45694.763801599998</v>
      </c>
      <c r="L16" s="17">
        <v>43.303301500000003</v>
      </c>
      <c r="M16" s="17">
        <v>141356.61766800002</v>
      </c>
      <c r="N16" s="17">
        <v>39442.364167500004</v>
      </c>
      <c r="O16" s="77">
        <v>0.47655000000000003</v>
      </c>
      <c r="P16" s="77">
        <v>0.47655000000000003</v>
      </c>
      <c r="Q16" s="77">
        <v>0.47655000000000003</v>
      </c>
      <c r="R16" s="77">
        <v>1.5449999999999998E-2</v>
      </c>
      <c r="S16" s="77">
        <v>1.5449999999999998E-2</v>
      </c>
      <c r="T16" s="77">
        <v>0.48832738258720132</v>
      </c>
      <c r="U16" s="77">
        <v>0.02</v>
      </c>
      <c r="V16" s="77">
        <v>0</v>
      </c>
    </row>
    <row r="17" spans="1:22" x14ac:dyDescent="0.2">
      <c r="A17" s="17" t="s">
        <v>97</v>
      </c>
      <c r="B17" s="17" t="s">
        <v>102</v>
      </c>
      <c r="C17" s="17" t="s">
        <v>295</v>
      </c>
      <c r="D17" s="17">
        <v>256176</v>
      </c>
      <c r="E17" s="17">
        <v>147972.38112000001</v>
      </c>
      <c r="F17" s="17">
        <v>5123.5200000000004</v>
      </c>
      <c r="G17" s="17">
        <v>4964.6908800000001</v>
      </c>
      <c r="H17" s="17">
        <v>98172</v>
      </c>
      <c r="I17" s="40">
        <v>0</v>
      </c>
      <c r="J17" s="17">
        <v>75973.059734399998</v>
      </c>
      <c r="K17" s="17">
        <v>48173.336171099996</v>
      </c>
      <c r="L17" s="17">
        <v>45.633556800000001</v>
      </c>
      <c r="M17" s="17">
        <v>148707.2189952</v>
      </c>
      <c r="N17" s="17">
        <v>37678.285296000002</v>
      </c>
      <c r="O17" s="77">
        <v>0.57762000000000002</v>
      </c>
      <c r="P17" s="77">
        <v>0.57762000000000002</v>
      </c>
      <c r="Q17" s="77">
        <v>0.57762000000000002</v>
      </c>
      <c r="R17" s="77">
        <v>1.9379999999999998E-2</v>
      </c>
      <c r="S17" s="77">
        <v>1.9379999999999998E-2</v>
      </c>
      <c r="T17" s="77">
        <v>0.38322091062394603</v>
      </c>
      <c r="U17" s="77">
        <v>2.0000000000000004E-2</v>
      </c>
      <c r="V17" s="77">
        <v>0</v>
      </c>
    </row>
    <row r="18" spans="1:22" x14ac:dyDescent="0.2">
      <c r="A18" s="17" t="s">
        <v>97</v>
      </c>
      <c r="B18" s="17" t="s">
        <v>103</v>
      </c>
      <c r="C18" s="17" t="s">
        <v>296</v>
      </c>
      <c r="D18" s="17">
        <v>152955</v>
      </c>
      <c r="E18" s="17">
        <v>74391.193799999994</v>
      </c>
      <c r="F18" s="17">
        <v>3059.1</v>
      </c>
      <c r="G18" s="17">
        <v>2239.2611999999999</v>
      </c>
      <c r="H18" s="17">
        <v>73278</v>
      </c>
      <c r="I18" s="40">
        <v>0</v>
      </c>
      <c r="J18" s="17">
        <v>37989.990036000003</v>
      </c>
      <c r="K18" s="17">
        <v>24019.173332599999</v>
      </c>
      <c r="L18" s="17">
        <v>22.877581500000002</v>
      </c>
      <c r="M18" s="17">
        <v>74806.808147999996</v>
      </c>
      <c r="N18" s="17">
        <v>20637.121140000003</v>
      </c>
      <c r="O18" s="77">
        <v>0.48635999999999996</v>
      </c>
      <c r="P18" s="77">
        <v>0.48635999999999996</v>
      </c>
      <c r="Q18" s="77">
        <v>0.48635999999999996</v>
      </c>
      <c r="R18" s="77">
        <v>1.464E-2</v>
      </c>
      <c r="S18" s="77">
        <v>1.464E-2</v>
      </c>
      <c r="T18" s="77">
        <v>0.47908208296557808</v>
      </c>
      <c r="U18" s="77">
        <v>0.02</v>
      </c>
      <c r="V18" s="77">
        <v>0</v>
      </c>
    </row>
    <row r="19" spans="1:22" x14ac:dyDescent="0.2">
      <c r="A19" s="17" t="s">
        <v>97</v>
      </c>
      <c r="B19" s="17" t="s">
        <v>104</v>
      </c>
      <c r="C19" s="17" t="s">
        <v>297</v>
      </c>
      <c r="D19" s="17">
        <v>344331</v>
      </c>
      <c r="E19" s="17">
        <v>150272.93502</v>
      </c>
      <c r="F19" s="17">
        <v>6886.62</v>
      </c>
      <c r="G19" s="17">
        <v>5020.3459800000001</v>
      </c>
      <c r="H19" s="17">
        <v>182142</v>
      </c>
      <c r="I19" s="40">
        <v>0</v>
      </c>
      <c r="J19" s="17">
        <v>77278.087562400004</v>
      </c>
      <c r="K19" s="17">
        <v>49046.587207000004</v>
      </c>
      <c r="L19" s="17">
        <v>46.3378953</v>
      </c>
      <c r="M19" s="17">
        <v>151214.60779919999</v>
      </c>
      <c r="N19" s="17">
        <v>44235.557541000002</v>
      </c>
      <c r="O19" s="77">
        <v>0.43642000000000003</v>
      </c>
      <c r="P19" s="77">
        <v>0.43642000000000003</v>
      </c>
      <c r="Q19" s="77">
        <v>0.43642000000000003</v>
      </c>
      <c r="R19" s="77">
        <v>1.4579999999999999E-2</v>
      </c>
      <c r="S19" s="77">
        <v>1.4579999999999999E-2</v>
      </c>
      <c r="T19" s="77">
        <v>0.52897357484513452</v>
      </c>
      <c r="U19" s="77">
        <v>0.02</v>
      </c>
      <c r="V19" s="77">
        <v>0</v>
      </c>
    </row>
    <row r="20" spans="1:22" x14ac:dyDescent="0.2">
      <c r="A20" s="17" t="s">
        <v>97</v>
      </c>
      <c r="B20" s="17" t="s">
        <v>105</v>
      </c>
      <c r="C20" s="17" t="s">
        <v>298</v>
      </c>
      <c r="D20" s="17">
        <v>284661</v>
      </c>
      <c r="E20" s="17">
        <v>173523.65238000001</v>
      </c>
      <c r="F20" s="17">
        <v>5693.22</v>
      </c>
      <c r="G20" s="17">
        <v>5243.4556199999997</v>
      </c>
      <c r="H20" s="17">
        <v>100170</v>
      </c>
      <c r="I20" s="40">
        <v>0</v>
      </c>
      <c r="J20" s="17">
        <v>88510.161909600007</v>
      </c>
      <c r="K20" s="17">
        <v>55921.6650716</v>
      </c>
      <c r="L20" s="17">
        <v>53.368698899999998</v>
      </c>
      <c r="M20" s="17">
        <v>174325.70094479999</v>
      </c>
      <c r="N20" s="17">
        <v>43013.230659000001</v>
      </c>
      <c r="O20" s="77">
        <v>0.60958000000000001</v>
      </c>
      <c r="P20" s="77">
        <v>0.60958000000000001</v>
      </c>
      <c r="Q20" s="77">
        <v>0.60958000000000001</v>
      </c>
      <c r="R20" s="77">
        <v>1.8419999999999995E-2</v>
      </c>
      <c r="S20" s="77">
        <v>1.8419999999999995E-2</v>
      </c>
      <c r="T20" s="77">
        <v>0.35189225078250969</v>
      </c>
      <c r="U20" s="77">
        <v>0.02</v>
      </c>
      <c r="V20" s="77">
        <v>0</v>
      </c>
    </row>
    <row r="21" spans="1:22" x14ac:dyDescent="0.2">
      <c r="A21" s="17" t="s">
        <v>97</v>
      </c>
      <c r="B21" s="17" t="s">
        <v>106</v>
      </c>
      <c r="C21" s="17" t="s">
        <v>299</v>
      </c>
      <c r="D21" s="17">
        <v>320058</v>
      </c>
      <c r="E21" s="17">
        <v>304343.15220000001</v>
      </c>
      <c r="F21" s="17">
        <v>6401.16</v>
      </c>
      <c r="G21" s="17">
        <v>9313.6877999999997</v>
      </c>
      <c r="H21" s="17">
        <v>0</v>
      </c>
      <c r="I21" s="40">
        <v>0</v>
      </c>
      <c r="J21" s="17">
        <v>155042.49635999999</v>
      </c>
      <c r="K21" s="17">
        <v>97883.184512100008</v>
      </c>
      <c r="L21" s="17">
        <v>93.632135699999992</v>
      </c>
      <c r="M21" s="17">
        <v>305336.61223199998</v>
      </c>
      <c r="N21" s="17">
        <v>62726.567129999996</v>
      </c>
      <c r="O21" s="77">
        <v>0.95090000000000008</v>
      </c>
      <c r="P21" s="77">
        <v>0.95090000000000008</v>
      </c>
      <c r="Q21" s="77">
        <v>0.95090000000000008</v>
      </c>
      <c r="R21" s="77">
        <v>2.9100000000000001E-2</v>
      </c>
      <c r="S21" s="77">
        <v>2.9100000000000001E-2</v>
      </c>
      <c r="T21" s="77">
        <v>0</v>
      </c>
      <c r="U21" s="77">
        <v>0.02</v>
      </c>
      <c r="V21" s="77">
        <v>0</v>
      </c>
    </row>
    <row r="22" spans="1:22" x14ac:dyDescent="0.2">
      <c r="A22" s="17" t="s">
        <v>97</v>
      </c>
      <c r="B22" s="17" t="s">
        <v>107</v>
      </c>
      <c r="C22" s="42" t="s">
        <v>300</v>
      </c>
      <c r="D22" s="17">
        <v>720792</v>
      </c>
      <c r="E22" s="17">
        <v>319075.39980000001</v>
      </c>
      <c r="F22" s="17">
        <v>14415.84</v>
      </c>
      <c r="G22" s="17">
        <v>10744.504199999999</v>
      </c>
      <c r="H22" s="17">
        <v>316089</v>
      </c>
      <c r="I22" s="40">
        <v>60215.399999999994</v>
      </c>
      <c r="J22" s="17">
        <v>164045.74841999999</v>
      </c>
      <c r="K22" s="17">
        <v>104099.9434933</v>
      </c>
      <c r="L22" s="17">
        <v>98.410652799999994</v>
      </c>
      <c r="M22" s="17">
        <v>321029.95204800001</v>
      </c>
      <c r="N22" s="17">
        <v>88907.015069999994</v>
      </c>
      <c r="O22" s="77">
        <v>0.44267333682948762</v>
      </c>
      <c r="P22" s="77">
        <v>0.44267333682948762</v>
      </c>
      <c r="Q22" s="77">
        <v>0.44267333682948762</v>
      </c>
      <c r="R22" s="77">
        <v>1.4906525322145639E-2</v>
      </c>
      <c r="S22" s="77">
        <v>1.4906525322145639E-2</v>
      </c>
      <c r="T22" s="77">
        <v>0.43853011687144139</v>
      </c>
      <c r="U22" s="77">
        <v>0.02</v>
      </c>
      <c r="V22" s="77">
        <v>8.3540605334132448E-2</v>
      </c>
    </row>
    <row r="23" spans="1:22" x14ac:dyDescent="0.2">
      <c r="A23" s="17" t="s">
        <v>97</v>
      </c>
      <c r="B23" s="17" t="s">
        <v>108</v>
      </c>
      <c r="C23" s="42" t="s">
        <v>301</v>
      </c>
      <c r="D23" s="17">
        <v>341793</v>
      </c>
      <c r="E23" s="17">
        <v>198692.40654</v>
      </c>
      <c r="F23" s="17">
        <v>6835.86</v>
      </c>
      <c r="G23" s="17">
        <v>6062.0934600000001</v>
      </c>
      <c r="H23" s="17">
        <v>115587</v>
      </c>
      <c r="I23" s="40">
        <v>14608.35</v>
      </c>
      <c r="J23" s="17">
        <v>101406.23599680001</v>
      </c>
      <c r="K23" s="17">
        <v>64089.775623199996</v>
      </c>
      <c r="L23" s="17">
        <v>61.124130300000004</v>
      </c>
      <c r="M23" s="17">
        <v>199644.20349839999</v>
      </c>
      <c r="N23" s="17">
        <v>49346.654247000006</v>
      </c>
      <c r="O23" s="77">
        <v>0.58132380282802754</v>
      </c>
      <c r="P23" s="77">
        <v>0.58132380282802754</v>
      </c>
      <c r="Q23" s="77">
        <v>0.58132380282802754</v>
      </c>
      <c r="R23" s="77">
        <v>1.7736154514574613E-2</v>
      </c>
      <c r="S23" s="77">
        <v>1.7736154514574613E-2</v>
      </c>
      <c r="T23" s="77">
        <v>0.33817837111936172</v>
      </c>
      <c r="U23" s="77">
        <v>0.02</v>
      </c>
      <c r="V23" s="77">
        <v>4.2740342839086815E-2</v>
      </c>
    </row>
    <row r="24" spans="1:22" x14ac:dyDescent="0.2">
      <c r="A24" s="17" t="s">
        <v>97</v>
      </c>
      <c r="B24" s="17" t="s">
        <v>109</v>
      </c>
      <c r="C24" s="17" t="s">
        <v>302</v>
      </c>
      <c r="D24" s="17">
        <v>353403</v>
      </c>
      <c r="E24" s="17">
        <v>186133.82607000001</v>
      </c>
      <c r="F24" s="17">
        <v>7068.06</v>
      </c>
      <c r="G24" s="17">
        <v>6117.4059299999999</v>
      </c>
      <c r="H24" s="17">
        <v>153927</v>
      </c>
      <c r="I24" s="40">
        <v>0</v>
      </c>
      <c r="J24" s="17">
        <v>95496.999062399991</v>
      </c>
      <c r="K24" s="17">
        <v>60530.398703400002</v>
      </c>
      <c r="L24" s="17">
        <v>57.370433599999998</v>
      </c>
      <c r="M24" s="17">
        <v>187125.69492719998</v>
      </c>
      <c r="N24" s="17">
        <v>49582.093423499995</v>
      </c>
      <c r="O24" s="77">
        <v>0.52668999999999999</v>
      </c>
      <c r="P24" s="77">
        <v>0.52668999999999999</v>
      </c>
      <c r="Q24" s="77">
        <v>0.52668999999999999</v>
      </c>
      <c r="R24" s="77">
        <v>1.7309999999999999E-2</v>
      </c>
      <c r="S24" s="77">
        <v>1.7309999999999999E-2</v>
      </c>
      <c r="T24" s="77">
        <v>0.43555657422262967</v>
      </c>
      <c r="U24" s="77">
        <v>0.02</v>
      </c>
      <c r="V24" s="77">
        <v>0</v>
      </c>
    </row>
    <row r="25" spans="1:22" x14ac:dyDescent="0.2">
      <c r="A25" s="17" t="s">
        <v>110</v>
      </c>
      <c r="B25" s="17" t="s">
        <v>111</v>
      </c>
      <c r="C25" s="17" t="s">
        <v>303</v>
      </c>
      <c r="D25" s="17">
        <v>873207</v>
      </c>
      <c r="E25" s="17">
        <v>542479.84875</v>
      </c>
      <c r="F25" s="17">
        <v>17464.14</v>
      </c>
      <c r="G25" s="17">
        <v>18992.252250000001</v>
      </c>
      <c r="H25" s="17">
        <v>75924</v>
      </c>
      <c r="I25" s="40">
        <v>218301.75</v>
      </c>
      <c r="J25" s="17">
        <v>278797.36712399998</v>
      </c>
      <c r="K25" s="17">
        <v>176865.29439299999</v>
      </c>
      <c r="L25" s="17">
        <v>167.49415590000001</v>
      </c>
      <c r="M25" s="17">
        <v>544963.93001999997</v>
      </c>
      <c r="N25" s="17">
        <v>117992.8296675</v>
      </c>
      <c r="O25" s="77">
        <v>0.62124999999999997</v>
      </c>
      <c r="P25" s="77">
        <v>0.62124999999999997</v>
      </c>
      <c r="Q25" s="77">
        <v>0.62124999999999997</v>
      </c>
      <c r="R25" s="77">
        <v>2.1750000000000002E-2</v>
      </c>
      <c r="S25" s="77">
        <v>2.1750000000000002E-2</v>
      </c>
      <c r="T25" s="77">
        <v>8.6948455520855894E-2</v>
      </c>
      <c r="U25" s="77">
        <v>0.02</v>
      </c>
      <c r="V25" s="77">
        <v>0.25</v>
      </c>
    </row>
    <row r="26" spans="1:22" x14ac:dyDescent="0.2">
      <c r="A26" s="17" t="s">
        <v>110</v>
      </c>
      <c r="B26" s="17" t="s">
        <v>112</v>
      </c>
      <c r="C26" s="17" t="s">
        <v>304</v>
      </c>
      <c r="D26" s="17">
        <v>182088</v>
      </c>
      <c r="E26" s="17">
        <v>101614.2084</v>
      </c>
      <c r="F26" s="17">
        <v>3641.76</v>
      </c>
      <c r="G26" s="17">
        <v>3086.3915999999999</v>
      </c>
      <c r="H26" s="17">
        <v>73818</v>
      </c>
      <c r="I26" s="40">
        <v>0</v>
      </c>
      <c r="J26" s="17">
        <v>51872.715143999994</v>
      </c>
      <c r="K26" s="17">
        <v>32788.807499500006</v>
      </c>
      <c r="L26" s="17">
        <v>31.256338699999997</v>
      </c>
      <c r="M26" s="17">
        <v>102120.44198399999</v>
      </c>
      <c r="N26" s="17">
        <v>26289.085139999999</v>
      </c>
      <c r="O26" s="77">
        <v>0.55805000000000005</v>
      </c>
      <c r="P26" s="77">
        <v>0.55805000000000005</v>
      </c>
      <c r="Q26" s="77">
        <v>0.55805000000000005</v>
      </c>
      <c r="R26" s="77">
        <v>1.695E-2</v>
      </c>
      <c r="S26" s="77">
        <v>1.695E-2</v>
      </c>
      <c r="T26" s="77">
        <v>0.40539739027283511</v>
      </c>
      <c r="U26" s="77">
        <v>0.02</v>
      </c>
      <c r="V26" s="77">
        <v>0</v>
      </c>
    </row>
    <row r="27" spans="1:22" x14ac:dyDescent="0.2">
      <c r="A27" s="17" t="s">
        <v>110</v>
      </c>
      <c r="B27" s="17" t="s">
        <v>113</v>
      </c>
      <c r="C27" s="17" t="s">
        <v>305</v>
      </c>
      <c r="D27" s="17">
        <v>163404</v>
      </c>
      <c r="E27" s="17">
        <v>155380.86360000001</v>
      </c>
      <c r="F27" s="17">
        <v>3268.08</v>
      </c>
      <c r="G27" s="17">
        <v>4755.0564000000004</v>
      </c>
      <c r="H27" s="17">
        <v>0</v>
      </c>
      <c r="I27" s="40">
        <v>0</v>
      </c>
      <c r="J27" s="17">
        <v>79156.165680000006</v>
      </c>
      <c r="K27" s="17">
        <v>49973.766885999998</v>
      </c>
      <c r="L27" s="17">
        <v>47.803415299999998</v>
      </c>
      <c r="M27" s="17">
        <v>155888.06961599999</v>
      </c>
      <c r="N27" s="17">
        <v>32024.732939999998</v>
      </c>
      <c r="O27" s="77">
        <v>0.95090000000000008</v>
      </c>
      <c r="P27" s="77">
        <v>0.95090000000000008</v>
      </c>
      <c r="Q27" s="77">
        <v>0.95090000000000008</v>
      </c>
      <c r="R27" s="77">
        <v>2.9100000000000001E-2</v>
      </c>
      <c r="S27" s="77">
        <v>2.9100000000000001E-2</v>
      </c>
      <c r="T27" s="77">
        <v>0</v>
      </c>
      <c r="U27" s="77">
        <v>0.02</v>
      </c>
      <c r="V27" s="77">
        <v>0</v>
      </c>
    </row>
    <row r="28" spans="1:22" x14ac:dyDescent="0.2">
      <c r="A28" s="17" t="s">
        <v>110</v>
      </c>
      <c r="B28" s="17" t="s">
        <v>114</v>
      </c>
      <c r="C28" s="17" t="s">
        <v>306</v>
      </c>
      <c r="D28" s="17">
        <v>363798</v>
      </c>
      <c r="E28" s="17">
        <v>345935.51819999999</v>
      </c>
      <c r="F28" s="17">
        <v>7275.96</v>
      </c>
      <c r="G28" s="17">
        <v>10586.5218</v>
      </c>
      <c r="H28" s="17">
        <v>0</v>
      </c>
      <c r="I28" s="40">
        <v>0</v>
      </c>
      <c r="J28" s="17">
        <v>176231.02716</v>
      </c>
      <c r="K28" s="17">
        <v>111260.1677169</v>
      </c>
      <c r="L28" s="17">
        <v>106.42815899999999</v>
      </c>
      <c r="M28" s="17">
        <v>347064.74719200004</v>
      </c>
      <c r="N28" s="17">
        <v>71298.951029999997</v>
      </c>
      <c r="O28" s="77">
        <v>0.95090000000000008</v>
      </c>
      <c r="P28" s="77">
        <v>0.95090000000000008</v>
      </c>
      <c r="Q28" s="77">
        <v>0.95090000000000008</v>
      </c>
      <c r="R28" s="77">
        <v>2.9099999999999997E-2</v>
      </c>
      <c r="S28" s="77">
        <v>2.9099999999999997E-2</v>
      </c>
      <c r="T28" s="77">
        <v>0</v>
      </c>
      <c r="U28" s="77">
        <v>0.02</v>
      </c>
      <c r="V28" s="77">
        <v>0</v>
      </c>
    </row>
    <row r="29" spans="1:22" x14ac:dyDescent="0.2">
      <c r="A29" s="17" t="s">
        <v>110</v>
      </c>
      <c r="B29" s="17" t="s">
        <v>115</v>
      </c>
      <c r="C29" s="17" t="s">
        <v>307</v>
      </c>
      <c r="D29" s="17">
        <v>66150</v>
      </c>
      <c r="E29" s="17">
        <v>62902.035000000003</v>
      </c>
      <c r="F29" s="17">
        <v>1323</v>
      </c>
      <c r="G29" s="17">
        <v>1924.9649999999999</v>
      </c>
      <c r="H29" s="17">
        <v>0</v>
      </c>
      <c r="I29" s="40">
        <v>0</v>
      </c>
      <c r="J29" s="17">
        <v>32044.383000000002</v>
      </c>
      <c r="K29" s="17">
        <v>20230.622747999998</v>
      </c>
      <c r="L29" s="17">
        <v>19.352010499999999</v>
      </c>
      <c r="M29" s="17">
        <v>63107.364599999994</v>
      </c>
      <c r="N29" s="17">
        <v>12964.40775</v>
      </c>
      <c r="O29" s="77">
        <v>0.95090000000000008</v>
      </c>
      <c r="P29" s="77">
        <v>0.95090000000000008</v>
      </c>
      <c r="Q29" s="77">
        <v>0.95090000000000008</v>
      </c>
      <c r="R29" s="77">
        <v>2.9100000000000001E-2</v>
      </c>
      <c r="S29" s="77">
        <v>2.9100000000000001E-2</v>
      </c>
      <c r="T29" s="77">
        <v>0</v>
      </c>
      <c r="U29" s="77">
        <v>0.02</v>
      </c>
      <c r="V29" s="77">
        <v>0</v>
      </c>
    </row>
    <row r="30" spans="1:22" x14ac:dyDescent="0.2">
      <c r="A30" s="17" t="s">
        <v>110</v>
      </c>
      <c r="B30" s="17" t="s">
        <v>116</v>
      </c>
      <c r="C30" s="17" t="s">
        <v>308</v>
      </c>
      <c r="D30" s="17">
        <v>277722</v>
      </c>
      <c r="E30" s="17">
        <v>204356.17926</v>
      </c>
      <c r="F30" s="17">
        <v>5554.44</v>
      </c>
      <c r="G30" s="17">
        <v>6157.09674</v>
      </c>
      <c r="H30" s="17">
        <v>61749</v>
      </c>
      <c r="I30" s="40">
        <v>0</v>
      </c>
      <c r="J30" s="17">
        <v>104121.1937592</v>
      </c>
      <c r="K30" s="17">
        <v>65742.575066899997</v>
      </c>
      <c r="L30" s="17">
        <v>62.846829000000007</v>
      </c>
      <c r="M30" s="17">
        <v>205165.9434096</v>
      </c>
      <c r="N30" s="17">
        <v>46578.899042999998</v>
      </c>
      <c r="O30" s="77">
        <v>0.73582999999999998</v>
      </c>
      <c r="P30" s="77">
        <v>0.73582999999999998</v>
      </c>
      <c r="Q30" s="77">
        <v>0.73582999999999998</v>
      </c>
      <c r="R30" s="77">
        <v>2.2170000000000002E-2</v>
      </c>
      <c r="S30" s="77">
        <v>2.2170000000000002E-2</v>
      </c>
      <c r="T30" s="77">
        <v>0.2223410460820533</v>
      </c>
      <c r="U30" s="77">
        <v>0.02</v>
      </c>
      <c r="V30" s="77">
        <v>0</v>
      </c>
    </row>
    <row r="31" spans="1:22" x14ac:dyDescent="0.2">
      <c r="A31" s="17" t="s">
        <v>110</v>
      </c>
      <c r="B31" s="17" t="s">
        <v>117</v>
      </c>
      <c r="C31" s="17" t="s">
        <v>309</v>
      </c>
      <c r="D31" s="17">
        <v>120096</v>
      </c>
      <c r="E31" s="17">
        <v>114199.2864</v>
      </c>
      <c r="F31" s="17">
        <v>2401.92</v>
      </c>
      <c r="G31" s="17">
        <v>3494.7936</v>
      </c>
      <c r="H31" s="17">
        <v>0</v>
      </c>
      <c r="I31" s="40">
        <v>0</v>
      </c>
      <c r="J31" s="17">
        <v>58176.904320000001</v>
      </c>
      <c r="K31" s="17">
        <v>36728.902033899998</v>
      </c>
      <c r="L31" s="17">
        <v>35.133772499999999</v>
      </c>
      <c r="M31" s="17">
        <v>114572.064384</v>
      </c>
      <c r="N31" s="17">
        <v>23537.01456</v>
      </c>
      <c r="O31" s="77">
        <v>0.95090000000000008</v>
      </c>
      <c r="P31" s="77">
        <v>0.95090000000000008</v>
      </c>
      <c r="Q31" s="77">
        <v>0.95090000000000008</v>
      </c>
      <c r="R31" s="77">
        <v>2.9099999999999997E-2</v>
      </c>
      <c r="S31" s="77">
        <v>2.9099999999999997E-2</v>
      </c>
      <c r="T31" s="77">
        <v>0</v>
      </c>
      <c r="U31" s="77">
        <v>0.02</v>
      </c>
      <c r="V31" s="77">
        <v>0</v>
      </c>
    </row>
    <row r="32" spans="1:22" x14ac:dyDescent="0.2">
      <c r="A32" s="17" t="s">
        <v>110</v>
      </c>
      <c r="B32" s="17" t="s">
        <v>118</v>
      </c>
      <c r="C32" s="17" t="s">
        <v>310</v>
      </c>
      <c r="D32" s="17">
        <v>370602</v>
      </c>
      <c r="E32" s="17">
        <v>262916.17686000001</v>
      </c>
      <c r="F32" s="17">
        <v>7412.04</v>
      </c>
      <c r="G32" s="17">
        <v>7993.8851400000003</v>
      </c>
      <c r="H32" s="17">
        <v>92232</v>
      </c>
      <c r="I32" s="40">
        <v>0</v>
      </c>
      <c r="J32" s="17">
        <v>134049.96033120001</v>
      </c>
      <c r="K32" s="17">
        <v>84672.174320200007</v>
      </c>
      <c r="L32" s="17">
        <v>80.874265400000013</v>
      </c>
      <c r="M32" s="17">
        <v>263991.7929456</v>
      </c>
      <c r="N32" s="17">
        <v>60864.457023000003</v>
      </c>
      <c r="O32" s="77">
        <v>0.70943000000000001</v>
      </c>
      <c r="P32" s="77">
        <v>0.70943000000000001</v>
      </c>
      <c r="Q32" s="77">
        <v>0.70943000000000001</v>
      </c>
      <c r="R32" s="77">
        <v>2.1569999999999999E-2</v>
      </c>
      <c r="S32" s="77">
        <v>2.1569999999999999E-2</v>
      </c>
      <c r="T32" s="77">
        <v>0.24887075622905436</v>
      </c>
      <c r="U32" s="77">
        <v>0.02</v>
      </c>
      <c r="V32" s="77">
        <v>0</v>
      </c>
    </row>
    <row r="33" spans="1:22" x14ac:dyDescent="0.2">
      <c r="A33" s="17" t="s">
        <v>110</v>
      </c>
      <c r="B33" s="17" t="s">
        <v>119</v>
      </c>
      <c r="C33" s="17" t="s">
        <v>311</v>
      </c>
      <c r="D33" s="17">
        <v>272808</v>
      </c>
      <c r="E33" s="17">
        <v>259413.12719999999</v>
      </c>
      <c r="F33" s="17">
        <v>5456.16</v>
      </c>
      <c r="G33" s="17">
        <v>7938.7128000000002</v>
      </c>
      <c r="H33" s="17">
        <v>0</v>
      </c>
      <c r="I33" s="40">
        <v>0</v>
      </c>
      <c r="J33" s="17">
        <v>132153.65135999999</v>
      </c>
      <c r="K33" s="17">
        <v>83432.739692100004</v>
      </c>
      <c r="L33" s="17">
        <v>79.809270999999995</v>
      </c>
      <c r="M33" s="17">
        <v>260259.923232</v>
      </c>
      <c r="N33" s="17">
        <v>53466.275880000001</v>
      </c>
      <c r="O33" s="77">
        <v>0.95089999999999986</v>
      </c>
      <c r="P33" s="77">
        <v>0.95089999999999986</v>
      </c>
      <c r="Q33" s="77">
        <v>0.95089999999999986</v>
      </c>
      <c r="R33" s="77">
        <v>2.9100000000000001E-2</v>
      </c>
      <c r="S33" s="77">
        <v>2.9100000000000001E-2</v>
      </c>
      <c r="T33" s="77">
        <v>0</v>
      </c>
      <c r="U33" s="77">
        <v>0.02</v>
      </c>
      <c r="V33" s="77">
        <v>0</v>
      </c>
    </row>
    <row r="34" spans="1:22" x14ac:dyDescent="0.2">
      <c r="A34" s="17" t="s">
        <v>110</v>
      </c>
      <c r="B34" s="17" t="s">
        <v>120</v>
      </c>
      <c r="C34" s="17" t="s">
        <v>312</v>
      </c>
      <c r="D34" s="17">
        <v>350919</v>
      </c>
      <c r="E34" s="17">
        <v>333688.87709999998</v>
      </c>
      <c r="F34" s="17">
        <v>7018.38</v>
      </c>
      <c r="G34" s="17">
        <v>10211.742899999999</v>
      </c>
      <c r="H34" s="17">
        <v>0</v>
      </c>
      <c r="I34" s="40">
        <v>0</v>
      </c>
      <c r="J34" s="17">
        <v>169992.18197999999</v>
      </c>
      <c r="K34" s="17">
        <v>107321.3893288</v>
      </c>
      <c r="L34" s="17">
        <v>102.66044100000001</v>
      </c>
      <c r="M34" s="17">
        <v>334778.12967599998</v>
      </c>
      <c r="N34" s="17">
        <v>68774.860215000008</v>
      </c>
      <c r="O34" s="77">
        <v>0.95089999999999986</v>
      </c>
      <c r="P34" s="77">
        <v>0.95089999999999986</v>
      </c>
      <c r="Q34" s="77">
        <v>0.95089999999999986</v>
      </c>
      <c r="R34" s="77">
        <v>2.9099999999999997E-2</v>
      </c>
      <c r="S34" s="77">
        <v>2.9099999999999997E-2</v>
      </c>
      <c r="T34" s="77">
        <v>0</v>
      </c>
      <c r="U34" s="77">
        <v>0.02</v>
      </c>
      <c r="V34" s="77">
        <v>0</v>
      </c>
    </row>
    <row r="35" spans="1:22" x14ac:dyDescent="0.2">
      <c r="A35" s="17" t="s">
        <v>110</v>
      </c>
      <c r="B35" s="17" t="s">
        <v>121</v>
      </c>
      <c r="C35" s="17" t="s">
        <v>313</v>
      </c>
      <c r="D35" s="17">
        <v>245538</v>
      </c>
      <c r="E35" s="17">
        <v>233482.08420000001</v>
      </c>
      <c r="F35" s="17">
        <v>4910.76</v>
      </c>
      <c r="G35" s="17">
        <v>7145.1558000000005</v>
      </c>
      <c r="H35" s="17">
        <v>0</v>
      </c>
      <c r="I35" s="40">
        <v>0</v>
      </c>
      <c r="J35" s="17">
        <v>118943.51796</v>
      </c>
      <c r="K35" s="17">
        <v>75092.768681699992</v>
      </c>
      <c r="L35" s="17">
        <v>71.831503500000011</v>
      </c>
      <c r="M35" s="17">
        <v>234244.23415199999</v>
      </c>
      <c r="N35" s="17">
        <v>48121.764929999998</v>
      </c>
      <c r="O35" s="77">
        <v>0.95090000000000008</v>
      </c>
      <c r="P35" s="77">
        <v>0.95090000000000008</v>
      </c>
      <c r="Q35" s="77">
        <v>0.95090000000000008</v>
      </c>
      <c r="R35" s="77">
        <v>2.9100000000000001E-2</v>
      </c>
      <c r="S35" s="77">
        <v>2.9100000000000001E-2</v>
      </c>
      <c r="T35" s="77">
        <v>0</v>
      </c>
      <c r="U35" s="77">
        <v>0.02</v>
      </c>
      <c r="V35" s="77">
        <v>0</v>
      </c>
    </row>
    <row r="36" spans="1:22" x14ac:dyDescent="0.2">
      <c r="A36" s="17" t="s">
        <v>110</v>
      </c>
      <c r="B36" s="17" t="s">
        <v>122</v>
      </c>
      <c r="C36" s="17" t="s">
        <v>314</v>
      </c>
      <c r="D36" s="17">
        <v>95067</v>
      </c>
      <c r="E36" s="17">
        <v>90399.210300000006</v>
      </c>
      <c r="F36" s="17">
        <v>1901.34</v>
      </c>
      <c r="G36" s="17">
        <v>2766.4497000000001</v>
      </c>
      <c r="H36" s="17">
        <v>0</v>
      </c>
      <c r="I36" s="40">
        <v>0</v>
      </c>
      <c r="J36" s="17">
        <v>46052.356140000004</v>
      </c>
      <c r="K36" s="17">
        <v>29074.2949778</v>
      </c>
      <c r="L36" s="17">
        <v>27.811603599999998</v>
      </c>
      <c r="M36" s="17">
        <v>90694.298267999999</v>
      </c>
      <c r="N36" s="17">
        <v>18631.705995</v>
      </c>
      <c r="O36" s="77">
        <v>0.95090000000000019</v>
      </c>
      <c r="P36" s="77">
        <v>0.95090000000000019</v>
      </c>
      <c r="Q36" s="77">
        <v>0.95090000000000019</v>
      </c>
      <c r="R36" s="77">
        <v>2.9100000000000001E-2</v>
      </c>
      <c r="S36" s="77">
        <v>2.9100000000000001E-2</v>
      </c>
      <c r="T36" s="77">
        <v>0</v>
      </c>
      <c r="U36" s="77">
        <v>0.02</v>
      </c>
      <c r="V36" s="77">
        <v>0</v>
      </c>
    </row>
    <row r="37" spans="1:22" x14ac:dyDescent="0.2">
      <c r="A37" s="17" t="s">
        <v>110</v>
      </c>
      <c r="B37" s="17" t="s">
        <v>123</v>
      </c>
      <c r="C37" s="17" t="s">
        <v>315</v>
      </c>
      <c r="D37" s="17">
        <v>217998</v>
      </c>
      <c r="E37" s="17">
        <v>207294.29819999999</v>
      </c>
      <c r="F37" s="17">
        <v>4359.96</v>
      </c>
      <c r="G37" s="17">
        <v>6343.7417999999998</v>
      </c>
      <c r="H37" s="17">
        <v>0</v>
      </c>
      <c r="I37" s="40">
        <v>0</v>
      </c>
      <c r="J37" s="17">
        <v>105602.59116</v>
      </c>
      <c r="K37" s="17">
        <v>66670.223700899995</v>
      </c>
      <c r="L37" s="17">
        <v>63.774748100000004</v>
      </c>
      <c r="M37" s="17">
        <v>207970.963992</v>
      </c>
      <c r="N37" s="17">
        <v>42724.338029999999</v>
      </c>
      <c r="O37" s="77">
        <v>0.95090000000000008</v>
      </c>
      <c r="P37" s="77">
        <v>0.95090000000000008</v>
      </c>
      <c r="Q37" s="77">
        <v>0.95090000000000008</v>
      </c>
      <c r="R37" s="77">
        <v>2.9099999999999997E-2</v>
      </c>
      <c r="S37" s="77">
        <v>2.9099999999999997E-2</v>
      </c>
      <c r="T37" s="77">
        <v>0</v>
      </c>
      <c r="U37" s="77">
        <v>0.02</v>
      </c>
      <c r="V37" s="77">
        <v>0</v>
      </c>
    </row>
    <row r="38" spans="1:22" x14ac:dyDescent="0.2">
      <c r="A38" s="17" t="s">
        <v>110</v>
      </c>
      <c r="B38" s="17" t="s">
        <v>124</v>
      </c>
      <c r="C38" s="17" t="s">
        <v>316</v>
      </c>
      <c r="D38" s="17">
        <v>126495</v>
      </c>
      <c r="E38" s="17">
        <v>120284.0955</v>
      </c>
      <c r="F38" s="17">
        <v>2529.9</v>
      </c>
      <c r="G38" s="17">
        <v>3681.0045</v>
      </c>
      <c r="H38" s="17">
        <v>0</v>
      </c>
      <c r="I38" s="40">
        <v>0</v>
      </c>
      <c r="J38" s="17">
        <v>61276.707900000001</v>
      </c>
      <c r="K38" s="17">
        <v>38685.905132400003</v>
      </c>
      <c r="L38" s="17">
        <v>37.005783299999997</v>
      </c>
      <c r="M38" s="17">
        <v>120676.73598</v>
      </c>
      <c r="N38" s="17">
        <v>24791.122574999998</v>
      </c>
      <c r="O38" s="77">
        <v>0.95089999999999986</v>
      </c>
      <c r="P38" s="77">
        <v>0.95089999999999986</v>
      </c>
      <c r="Q38" s="77">
        <v>0.95089999999999986</v>
      </c>
      <c r="R38" s="77">
        <v>2.9100000000000001E-2</v>
      </c>
      <c r="S38" s="77">
        <v>2.9100000000000001E-2</v>
      </c>
      <c r="T38" s="77">
        <v>0</v>
      </c>
      <c r="U38" s="77">
        <v>0.02</v>
      </c>
      <c r="V38" s="77">
        <v>0</v>
      </c>
    </row>
    <row r="39" spans="1:22" x14ac:dyDescent="0.2">
      <c r="A39" s="17" t="s">
        <v>110</v>
      </c>
      <c r="B39" s="17" t="s">
        <v>125</v>
      </c>
      <c r="C39" s="17" t="s">
        <v>317</v>
      </c>
      <c r="D39" s="17">
        <v>408321</v>
      </c>
      <c r="E39" s="17">
        <v>388272.43890000001</v>
      </c>
      <c r="F39" s="17">
        <v>8166.42</v>
      </c>
      <c r="G39" s="17">
        <v>11882.141100000001</v>
      </c>
      <c r="H39" s="17">
        <v>0</v>
      </c>
      <c r="I39" s="40">
        <v>0</v>
      </c>
      <c r="J39" s="17">
        <v>197798.85881999999</v>
      </c>
      <c r="K39" s="17">
        <v>124876.61543590001</v>
      </c>
      <c r="L39" s="17">
        <v>119.45324690000001</v>
      </c>
      <c r="M39" s="17">
        <v>389539.86728400004</v>
      </c>
      <c r="N39" s="17">
        <v>80024.791184999995</v>
      </c>
      <c r="O39" s="77">
        <v>0.95090000000000008</v>
      </c>
      <c r="P39" s="77">
        <v>0.95090000000000008</v>
      </c>
      <c r="Q39" s="77">
        <v>0.95090000000000008</v>
      </c>
      <c r="R39" s="77">
        <v>2.9100000000000001E-2</v>
      </c>
      <c r="S39" s="77">
        <v>2.9100000000000001E-2</v>
      </c>
      <c r="T39" s="77">
        <v>0</v>
      </c>
      <c r="U39" s="77">
        <v>0.02</v>
      </c>
      <c r="V39" s="77">
        <v>0</v>
      </c>
    </row>
    <row r="40" spans="1:22" x14ac:dyDescent="0.2">
      <c r="A40" s="17" t="s">
        <v>126</v>
      </c>
      <c r="B40" s="17" t="s">
        <v>127</v>
      </c>
      <c r="C40" s="17" t="s">
        <v>318</v>
      </c>
      <c r="D40" s="17">
        <v>658638</v>
      </c>
      <c r="E40" s="17">
        <v>355763.31569999998</v>
      </c>
      <c r="F40" s="17">
        <v>13172.76</v>
      </c>
      <c r="G40" s="17">
        <v>11756.6883</v>
      </c>
      <c r="H40" s="17">
        <v>146097</v>
      </c>
      <c r="I40" s="40">
        <v>131727.6</v>
      </c>
      <c r="J40" s="17">
        <v>182335.42637999999</v>
      </c>
      <c r="K40" s="17">
        <v>115501.3999149</v>
      </c>
      <c r="L40" s="17">
        <v>109.66982929999999</v>
      </c>
      <c r="M40" s="17">
        <v>357569.779752</v>
      </c>
      <c r="N40" s="17">
        <v>84237.492104999998</v>
      </c>
      <c r="O40" s="77">
        <v>0.54015000000000002</v>
      </c>
      <c r="P40" s="77">
        <v>0.54015000000000002</v>
      </c>
      <c r="Q40" s="77">
        <v>0.54015000000000002</v>
      </c>
      <c r="R40" s="77">
        <v>1.7850000000000001E-2</v>
      </c>
      <c r="S40" s="77">
        <v>1.7850000000000001E-2</v>
      </c>
      <c r="T40" s="77">
        <v>0.22181684020660819</v>
      </c>
      <c r="U40" s="77">
        <v>0.02</v>
      </c>
      <c r="V40" s="77">
        <v>0.2</v>
      </c>
    </row>
    <row r="41" spans="1:22" x14ac:dyDescent="0.2">
      <c r="A41" s="17" t="s">
        <v>126</v>
      </c>
      <c r="B41" s="17" t="s">
        <v>128</v>
      </c>
      <c r="C41" s="17" t="s">
        <v>319</v>
      </c>
      <c r="D41" s="17">
        <v>89883</v>
      </c>
      <c r="E41" s="17">
        <v>85469.744699999996</v>
      </c>
      <c r="F41" s="17">
        <v>1797.66</v>
      </c>
      <c r="G41" s="17">
        <v>2615.5953</v>
      </c>
      <c r="H41" s="17">
        <v>0</v>
      </c>
      <c r="I41" s="40">
        <v>0</v>
      </c>
      <c r="J41" s="17">
        <v>43541.122860000003</v>
      </c>
      <c r="K41" s="17">
        <v>27488.874746099998</v>
      </c>
      <c r="L41" s="17">
        <v>26.295037899999997</v>
      </c>
      <c r="M41" s="17">
        <v>85748.741532</v>
      </c>
      <c r="N41" s="17">
        <v>17615.719755000002</v>
      </c>
      <c r="O41" s="77">
        <v>0.95089999999999986</v>
      </c>
      <c r="P41" s="77">
        <v>0.95089999999999986</v>
      </c>
      <c r="Q41" s="77">
        <v>0.95089999999999986</v>
      </c>
      <c r="R41" s="77">
        <v>2.9100000000000001E-2</v>
      </c>
      <c r="S41" s="77">
        <v>2.9100000000000001E-2</v>
      </c>
      <c r="T41" s="77">
        <v>0</v>
      </c>
      <c r="U41" s="77">
        <v>0.02</v>
      </c>
      <c r="V41" s="77">
        <v>0</v>
      </c>
    </row>
    <row r="42" spans="1:22" x14ac:dyDescent="0.2">
      <c r="A42" s="17" t="s">
        <v>126</v>
      </c>
      <c r="B42" s="17" t="s">
        <v>129</v>
      </c>
      <c r="C42" s="17" t="s">
        <v>320</v>
      </c>
      <c r="D42" s="17">
        <v>209034</v>
      </c>
      <c r="E42" s="17">
        <v>194309.64504</v>
      </c>
      <c r="F42" s="17">
        <v>4180.68</v>
      </c>
      <c r="G42" s="17">
        <v>5944.9269599999998</v>
      </c>
      <c r="H42" s="17">
        <v>4509</v>
      </c>
      <c r="I42" s="40">
        <v>0</v>
      </c>
      <c r="J42" s="17">
        <v>98994.294568800004</v>
      </c>
      <c r="K42" s="17">
        <v>62500.6304781</v>
      </c>
      <c r="L42" s="17">
        <v>59.779629399999997</v>
      </c>
      <c r="M42" s="17">
        <v>194954.77167839999</v>
      </c>
      <c r="N42" s="17">
        <v>40374.816011999996</v>
      </c>
      <c r="O42" s="77">
        <v>0.92956000000000005</v>
      </c>
      <c r="P42" s="77">
        <v>0.92956000000000005</v>
      </c>
      <c r="Q42" s="77">
        <v>0.92956000000000005</v>
      </c>
      <c r="R42" s="77">
        <v>2.844E-2</v>
      </c>
      <c r="S42" s="77">
        <v>2.844E-2</v>
      </c>
      <c r="T42" s="77">
        <v>2.1570653577886852E-2</v>
      </c>
      <c r="U42" s="77">
        <v>0.02</v>
      </c>
      <c r="V42" s="77">
        <v>0</v>
      </c>
    </row>
    <row r="43" spans="1:22" x14ac:dyDescent="0.2">
      <c r="A43" s="17" t="s">
        <v>126</v>
      </c>
      <c r="B43" s="17" t="s">
        <v>130</v>
      </c>
      <c r="C43" s="17" t="s">
        <v>321</v>
      </c>
      <c r="D43" s="17">
        <v>187164</v>
      </c>
      <c r="E43" s="17">
        <v>177974.2476</v>
      </c>
      <c r="F43" s="17">
        <v>3743.28</v>
      </c>
      <c r="G43" s="17">
        <v>5446.4723999999997</v>
      </c>
      <c r="H43" s="17">
        <v>0</v>
      </c>
      <c r="I43" s="40">
        <v>0</v>
      </c>
      <c r="J43" s="17">
        <v>90665.984880000004</v>
      </c>
      <c r="K43" s="17">
        <v>57240.2762812</v>
      </c>
      <c r="L43" s="17">
        <v>54.754341499999995</v>
      </c>
      <c r="M43" s="17">
        <v>178555.20465599999</v>
      </c>
      <c r="N43" s="17">
        <v>36681.336539999997</v>
      </c>
      <c r="O43" s="77">
        <v>0.95090000000000008</v>
      </c>
      <c r="P43" s="77">
        <v>0.95090000000000008</v>
      </c>
      <c r="Q43" s="77">
        <v>0.95090000000000008</v>
      </c>
      <c r="R43" s="77">
        <v>2.9100000000000001E-2</v>
      </c>
      <c r="S43" s="77">
        <v>2.9100000000000001E-2</v>
      </c>
      <c r="T43" s="77">
        <v>0</v>
      </c>
      <c r="U43" s="77">
        <v>0.02</v>
      </c>
      <c r="V43" s="77">
        <v>0</v>
      </c>
    </row>
    <row r="44" spans="1:22" x14ac:dyDescent="0.2">
      <c r="A44" s="17" t="s">
        <v>126</v>
      </c>
      <c r="B44" s="17" t="s">
        <v>131</v>
      </c>
      <c r="C44" s="17" t="s">
        <v>322</v>
      </c>
      <c r="D44" s="17">
        <v>184950</v>
      </c>
      <c r="E44" s="17">
        <v>175868.95499999999</v>
      </c>
      <c r="F44" s="17">
        <v>3699</v>
      </c>
      <c r="G44" s="17">
        <v>5382.0450000000001</v>
      </c>
      <c r="H44" s="17">
        <v>0</v>
      </c>
      <c r="I44" s="40">
        <v>0</v>
      </c>
      <c r="J44" s="17">
        <v>89593.479000000007</v>
      </c>
      <c r="K44" s="17">
        <v>56563.169723999999</v>
      </c>
      <c r="L44" s="17">
        <v>54.106641599999996</v>
      </c>
      <c r="M44" s="17">
        <v>176443.0398</v>
      </c>
      <c r="N44" s="17">
        <v>36247.425749999995</v>
      </c>
      <c r="O44" s="77">
        <v>0.95090000000000008</v>
      </c>
      <c r="P44" s="77">
        <v>0.95090000000000008</v>
      </c>
      <c r="Q44" s="77">
        <v>0.95090000000000008</v>
      </c>
      <c r="R44" s="77">
        <v>2.9100000000000001E-2</v>
      </c>
      <c r="S44" s="77">
        <v>2.9100000000000001E-2</v>
      </c>
      <c r="T44" s="77">
        <v>0</v>
      </c>
      <c r="U44" s="77">
        <v>0.02</v>
      </c>
      <c r="V44" s="77">
        <v>0</v>
      </c>
    </row>
    <row r="45" spans="1:22" x14ac:dyDescent="0.2">
      <c r="A45" s="17" t="s">
        <v>126</v>
      </c>
      <c r="B45" s="17" t="s">
        <v>132</v>
      </c>
      <c r="C45" s="17" t="s">
        <v>323</v>
      </c>
      <c r="D45" s="17">
        <v>319032</v>
      </c>
      <c r="E45" s="17">
        <v>303367.52879999997</v>
      </c>
      <c r="F45" s="17">
        <v>6380.64</v>
      </c>
      <c r="G45" s="17">
        <v>9283.8312000000005</v>
      </c>
      <c r="H45" s="17">
        <v>0</v>
      </c>
      <c r="I45" s="40">
        <v>0</v>
      </c>
      <c r="J45" s="17">
        <v>154545.48144</v>
      </c>
      <c r="K45" s="17">
        <v>97569.403424599994</v>
      </c>
      <c r="L45" s="17">
        <v>93.331982100000005</v>
      </c>
      <c r="M45" s="17">
        <v>304357.80412799999</v>
      </c>
      <c r="N45" s="17">
        <v>62525.486519999999</v>
      </c>
      <c r="O45" s="77">
        <v>0.95089999999999986</v>
      </c>
      <c r="P45" s="77">
        <v>0.95089999999999986</v>
      </c>
      <c r="Q45" s="77">
        <v>0.95089999999999986</v>
      </c>
      <c r="R45" s="77">
        <v>2.9100000000000001E-2</v>
      </c>
      <c r="S45" s="77">
        <v>2.9100000000000001E-2</v>
      </c>
      <c r="T45" s="77">
        <v>0</v>
      </c>
      <c r="U45" s="77">
        <v>0.02</v>
      </c>
      <c r="V45" s="77">
        <v>0</v>
      </c>
    </row>
    <row r="46" spans="1:22" x14ac:dyDescent="0.2">
      <c r="A46" s="17" t="s">
        <v>126</v>
      </c>
      <c r="B46" s="17" t="s">
        <v>133</v>
      </c>
      <c r="C46" s="17" t="s">
        <v>324</v>
      </c>
      <c r="D46" s="17">
        <v>177984</v>
      </c>
      <c r="E46" s="17">
        <v>169244.98560000001</v>
      </c>
      <c r="F46" s="17">
        <v>3559.68</v>
      </c>
      <c r="G46" s="17">
        <v>5179.3343999999997</v>
      </c>
      <c r="H46" s="17">
        <v>0</v>
      </c>
      <c r="I46" s="40">
        <v>0</v>
      </c>
      <c r="J46" s="17">
        <v>86219.009279999998</v>
      </c>
      <c r="K46" s="17">
        <v>54432.761287599998</v>
      </c>
      <c r="L46" s="17">
        <v>52.068756399999998</v>
      </c>
      <c r="M46" s="17">
        <v>169797.44793600001</v>
      </c>
      <c r="N46" s="17">
        <v>34882.194239999997</v>
      </c>
      <c r="O46" s="77">
        <v>0.95090000000000019</v>
      </c>
      <c r="P46" s="77">
        <v>0.95090000000000019</v>
      </c>
      <c r="Q46" s="77">
        <v>0.95090000000000019</v>
      </c>
      <c r="R46" s="77">
        <v>2.9099999999999997E-2</v>
      </c>
      <c r="S46" s="77">
        <v>2.9099999999999997E-2</v>
      </c>
      <c r="T46" s="77">
        <v>0</v>
      </c>
      <c r="U46" s="77">
        <v>0.02</v>
      </c>
      <c r="V46" s="77">
        <v>0</v>
      </c>
    </row>
    <row r="47" spans="1:22" x14ac:dyDescent="0.2">
      <c r="A47" s="17" t="s">
        <v>126</v>
      </c>
      <c r="B47" s="17" t="s">
        <v>134</v>
      </c>
      <c r="C47" s="17" t="s">
        <v>325</v>
      </c>
      <c r="D47" s="17">
        <v>120339</v>
      </c>
      <c r="E47" s="17">
        <v>114313.62626999999</v>
      </c>
      <c r="F47" s="17">
        <v>2406.7800000000002</v>
      </c>
      <c r="G47" s="17">
        <v>3498.2547300000001</v>
      </c>
      <c r="H47" s="17">
        <v>81</v>
      </c>
      <c r="I47" s="40">
        <v>0</v>
      </c>
      <c r="J47" s="17">
        <v>58235.2604784</v>
      </c>
      <c r="K47" s="17">
        <v>36765.784546000003</v>
      </c>
      <c r="L47" s="17">
        <v>35.168940400000004</v>
      </c>
      <c r="M47" s="17">
        <v>114687.0465192</v>
      </c>
      <c r="N47" s="17">
        <v>23566.5026235</v>
      </c>
      <c r="O47" s="77">
        <v>0.94992999999999983</v>
      </c>
      <c r="P47" s="77">
        <v>0.94992999999999983</v>
      </c>
      <c r="Q47" s="77">
        <v>0.94992999999999983</v>
      </c>
      <c r="R47" s="77">
        <v>2.9069999999999999E-2</v>
      </c>
      <c r="S47" s="77">
        <v>2.9069999999999999E-2</v>
      </c>
      <c r="T47" s="77">
        <v>6.7309849674669067E-4</v>
      </c>
      <c r="U47" s="77">
        <v>2.0000000000000004E-2</v>
      </c>
      <c r="V47" s="77">
        <v>0</v>
      </c>
    </row>
    <row r="48" spans="1:22" x14ac:dyDescent="0.2">
      <c r="A48" s="17" t="s">
        <v>126</v>
      </c>
      <c r="B48" s="17" t="s">
        <v>135</v>
      </c>
      <c r="C48" s="17" t="s">
        <v>325</v>
      </c>
      <c r="D48" s="17">
        <v>141345</v>
      </c>
      <c r="E48" s="17">
        <v>134404.96049999999</v>
      </c>
      <c r="F48" s="17">
        <v>2826.9</v>
      </c>
      <c r="G48" s="17">
        <v>4113.1395000000002</v>
      </c>
      <c r="H48" s="17">
        <v>0</v>
      </c>
      <c r="I48" s="40">
        <v>0</v>
      </c>
      <c r="J48" s="17">
        <v>68470.344899999996</v>
      </c>
      <c r="K48" s="17">
        <v>43227.473504400004</v>
      </c>
      <c r="L48" s="17">
        <v>41.350112199999998</v>
      </c>
      <c r="M48" s="17">
        <v>134843.69538000002</v>
      </c>
      <c r="N48" s="17">
        <v>27701.499824999999</v>
      </c>
      <c r="O48" s="77">
        <v>0.95089999999999986</v>
      </c>
      <c r="P48" s="77">
        <v>0.95089999999999986</v>
      </c>
      <c r="Q48" s="77">
        <v>0.95089999999999986</v>
      </c>
      <c r="R48" s="77">
        <v>2.9100000000000001E-2</v>
      </c>
      <c r="S48" s="77">
        <v>2.9100000000000001E-2</v>
      </c>
      <c r="T48" s="77">
        <v>0</v>
      </c>
      <c r="U48" s="77">
        <v>0.02</v>
      </c>
      <c r="V48" s="77">
        <v>0</v>
      </c>
    </row>
    <row r="49" spans="1:22" x14ac:dyDescent="0.2">
      <c r="A49" s="17" t="s">
        <v>136</v>
      </c>
      <c r="B49" s="17" t="s">
        <v>137</v>
      </c>
      <c r="C49" s="17" t="s">
        <v>326</v>
      </c>
      <c r="D49" s="17">
        <v>233766</v>
      </c>
      <c r="E49" s="17">
        <v>199507.59270000001</v>
      </c>
      <c r="F49" s="17">
        <v>4675.32</v>
      </c>
      <c r="G49" s="17">
        <v>6206.4872999999998</v>
      </c>
      <c r="H49" s="17">
        <v>0</v>
      </c>
      <c r="I49" s="40">
        <v>23376.600000000002</v>
      </c>
      <c r="J49" s="17">
        <v>101734.02813600001</v>
      </c>
      <c r="K49" s="17">
        <v>64262.077036500006</v>
      </c>
      <c r="L49" s="17">
        <v>61.4044606</v>
      </c>
      <c r="M49" s="17">
        <v>200209.358232</v>
      </c>
      <c r="N49" s="17">
        <v>41169.114675000004</v>
      </c>
      <c r="O49" s="77">
        <v>0.85345000000000004</v>
      </c>
      <c r="P49" s="77">
        <v>0.85345000000000004</v>
      </c>
      <c r="Q49" s="77">
        <v>0.85345000000000004</v>
      </c>
      <c r="R49" s="77">
        <v>2.6549999999999997E-2</v>
      </c>
      <c r="S49" s="77">
        <v>2.6549999999999997E-2</v>
      </c>
      <c r="T49" s="77">
        <v>0</v>
      </c>
      <c r="U49" s="77">
        <v>0.02</v>
      </c>
      <c r="V49" s="77">
        <v>0.1</v>
      </c>
    </row>
    <row r="50" spans="1:22" x14ac:dyDescent="0.2">
      <c r="A50" s="17" t="s">
        <v>136</v>
      </c>
      <c r="B50" s="17" t="s">
        <v>138</v>
      </c>
      <c r="C50" s="17" t="s">
        <v>327</v>
      </c>
      <c r="D50" s="17">
        <v>202338</v>
      </c>
      <c r="E50" s="17">
        <v>156119.95404000001</v>
      </c>
      <c r="F50" s="17">
        <v>4046.76</v>
      </c>
      <c r="G50" s="17">
        <v>4941.0939600000002</v>
      </c>
      <c r="H50" s="17">
        <v>16983</v>
      </c>
      <c r="I50" s="40">
        <v>20233.800000000003</v>
      </c>
      <c r="J50" s="17">
        <v>79720.420816800004</v>
      </c>
      <c r="K50" s="17">
        <v>50395.943541300003</v>
      </c>
      <c r="L50" s="17">
        <v>48.071754800000001</v>
      </c>
      <c r="M50" s="17">
        <v>156716.92671840001</v>
      </c>
      <c r="N50" s="17">
        <v>33462.314621999998</v>
      </c>
      <c r="O50" s="77">
        <v>0.77158000000000004</v>
      </c>
      <c r="P50" s="77">
        <v>0.77158000000000004</v>
      </c>
      <c r="Q50" s="77">
        <v>0.77158000000000004</v>
      </c>
      <c r="R50" s="77">
        <v>2.4420000000000001E-2</v>
      </c>
      <c r="S50" s="77">
        <v>2.4420000000000001E-2</v>
      </c>
      <c r="T50" s="77">
        <v>8.3933813717640776E-2</v>
      </c>
      <c r="U50" s="77">
        <v>0.02</v>
      </c>
      <c r="V50" s="77">
        <v>0.10000000000000002</v>
      </c>
    </row>
    <row r="51" spans="1:22" x14ac:dyDescent="0.2">
      <c r="A51" s="17" t="s">
        <v>136</v>
      </c>
      <c r="B51" s="17" t="s">
        <v>139</v>
      </c>
      <c r="C51" s="17" t="s">
        <v>328</v>
      </c>
      <c r="D51" s="17">
        <v>462807</v>
      </c>
      <c r="E51" s="17">
        <v>274171.49486999999</v>
      </c>
      <c r="F51" s="17">
        <v>9256.14</v>
      </c>
      <c r="G51" s="17">
        <v>9066.3891299999996</v>
      </c>
      <c r="H51" s="17">
        <v>77544</v>
      </c>
      <c r="I51" s="40">
        <v>92561.400000000009</v>
      </c>
      <c r="J51" s="17">
        <v>140461.94186639998</v>
      </c>
      <c r="K51" s="17">
        <v>88955.710244100002</v>
      </c>
      <c r="L51" s="17">
        <v>84.51919989999999</v>
      </c>
      <c r="M51" s="17">
        <v>275463.01361520001</v>
      </c>
      <c r="N51" s="17">
        <v>62366.323423499998</v>
      </c>
      <c r="O51" s="77">
        <v>0.59240999999999999</v>
      </c>
      <c r="P51" s="77">
        <v>0.59240999999999999</v>
      </c>
      <c r="Q51" s="77">
        <v>0.59240999999999999</v>
      </c>
      <c r="R51" s="77">
        <v>1.959E-2</v>
      </c>
      <c r="S51" s="77">
        <v>1.959E-2</v>
      </c>
      <c r="T51" s="77">
        <v>0.16755148474418061</v>
      </c>
      <c r="U51" s="77">
        <v>0.02</v>
      </c>
      <c r="V51" s="77">
        <v>0.2</v>
      </c>
    </row>
    <row r="52" spans="1:22" x14ac:dyDescent="0.2">
      <c r="A52" s="17" t="s">
        <v>136</v>
      </c>
      <c r="B52" s="17" t="s">
        <v>140</v>
      </c>
      <c r="C52" s="17" t="s">
        <v>329</v>
      </c>
      <c r="D52" s="17">
        <v>1647054</v>
      </c>
      <c r="E52" s="17">
        <v>901860.88824</v>
      </c>
      <c r="F52" s="17">
        <v>32941.08</v>
      </c>
      <c r="G52" s="17">
        <v>27077.567760000002</v>
      </c>
      <c r="H52" s="17">
        <v>241137</v>
      </c>
      <c r="I52" s="40">
        <v>444704.58</v>
      </c>
      <c r="J52" s="17">
        <v>459383.27111279999</v>
      </c>
      <c r="K52" s="17">
        <v>290013.36147900001</v>
      </c>
      <c r="L52" s="17">
        <v>277.33174630000002</v>
      </c>
      <c r="M52" s="17">
        <v>906235.73051040003</v>
      </c>
      <c r="N52" s="17">
        <v>203926.29757200001</v>
      </c>
      <c r="O52" s="77">
        <v>0.54756000000000005</v>
      </c>
      <c r="P52" s="77">
        <v>0.54756000000000005</v>
      </c>
      <c r="Q52" s="77">
        <v>0.54756000000000005</v>
      </c>
      <c r="R52" s="77">
        <v>1.644E-2</v>
      </c>
      <c r="S52" s="77">
        <v>1.644E-2</v>
      </c>
      <c r="T52" s="77">
        <v>0.14640503590046228</v>
      </c>
      <c r="U52" s="77">
        <v>0.02</v>
      </c>
      <c r="V52" s="77">
        <v>0.27</v>
      </c>
    </row>
    <row r="53" spans="1:22" x14ac:dyDescent="0.2">
      <c r="A53" s="17" t="s">
        <v>136</v>
      </c>
      <c r="B53" s="17" t="s">
        <v>141</v>
      </c>
      <c r="C53" s="17" t="s">
        <v>330</v>
      </c>
      <c r="D53" s="17">
        <v>89586</v>
      </c>
      <c r="E53" s="17">
        <v>77447.992859999998</v>
      </c>
      <c r="F53" s="17">
        <v>1791.72</v>
      </c>
      <c r="G53" s="17">
        <v>2373.1331399999999</v>
      </c>
      <c r="H53" s="17">
        <v>7992</v>
      </c>
      <c r="I53" s="40">
        <v>0</v>
      </c>
      <c r="J53" s="17">
        <v>39471.489259199996</v>
      </c>
      <c r="K53" s="17">
        <v>24925.762333000002</v>
      </c>
      <c r="L53" s="17">
        <v>23.8279006</v>
      </c>
      <c r="M53" s="17">
        <v>77719.911825599993</v>
      </c>
      <c r="N53" s="17">
        <v>16542.004383</v>
      </c>
      <c r="O53" s="77">
        <v>0.86451000000000011</v>
      </c>
      <c r="P53" s="77">
        <v>0.86451000000000011</v>
      </c>
      <c r="Q53" s="77">
        <v>0.86451000000000011</v>
      </c>
      <c r="R53" s="77">
        <v>2.649E-2</v>
      </c>
      <c r="S53" s="77">
        <v>2.649E-2</v>
      </c>
      <c r="T53" s="77">
        <v>8.9210367691380341E-2</v>
      </c>
      <c r="U53" s="77">
        <v>0.02</v>
      </c>
      <c r="V53" s="77">
        <v>0</v>
      </c>
    </row>
    <row r="54" spans="1:22" x14ac:dyDescent="0.2">
      <c r="A54" s="17" t="s">
        <v>136</v>
      </c>
      <c r="B54" s="17" t="s">
        <v>142</v>
      </c>
      <c r="C54" s="17" t="s">
        <v>331</v>
      </c>
      <c r="D54" s="17">
        <v>151092</v>
      </c>
      <c r="E54" s="17">
        <v>114733.22112</v>
      </c>
      <c r="F54" s="17">
        <v>3021.84</v>
      </c>
      <c r="G54" s="17">
        <v>3571.8148799999999</v>
      </c>
      <c r="H54" s="17">
        <v>29700</v>
      </c>
      <c r="I54" s="40">
        <v>0</v>
      </c>
      <c r="J54" s="17">
        <v>58559.235206399993</v>
      </c>
      <c r="K54" s="17">
        <v>37009.739915099999</v>
      </c>
      <c r="L54" s="17">
        <v>35.313299300000004</v>
      </c>
      <c r="M54" s="17">
        <v>115181.09219519999</v>
      </c>
      <c r="N54" s="17">
        <v>25808.688935999999</v>
      </c>
      <c r="O54" s="77">
        <v>0.75935999999999992</v>
      </c>
      <c r="P54" s="77">
        <v>0.75935999999999992</v>
      </c>
      <c r="Q54" s="77">
        <v>0.75935999999999992</v>
      </c>
      <c r="R54" s="77">
        <v>2.3639999999999998E-2</v>
      </c>
      <c r="S54" s="77">
        <v>2.3639999999999998E-2</v>
      </c>
      <c r="T54" s="77">
        <v>0.19656897784131522</v>
      </c>
      <c r="U54" s="77">
        <v>0.02</v>
      </c>
      <c r="V54" s="77">
        <v>0</v>
      </c>
    </row>
    <row r="55" spans="1:22" x14ac:dyDescent="0.2">
      <c r="A55" s="17" t="s">
        <v>136</v>
      </c>
      <c r="B55" s="17" t="s">
        <v>143</v>
      </c>
      <c r="C55" s="17" t="s">
        <v>332</v>
      </c>
      <c r="D55" s="17">
        <v>312714</v>
      </c>
      <c r="E55" s="17">
        <v>193113.40356000001</v>
      </c>
      <c r="F55" s="17">
        <v>6254.28</v>
      </c>
      <c r="G55" s="17">
        <v>6398.1284400000004</v>
      </c>
      <c r="H55" s="17">
        <v>107082</v>
      </c>
      <c r="I55" s="40">
        <v>0</v>
      </c>
      <c r="J55" s="17">
        <v>99034.937539200007</v>
      </c>
      <c r="K55" s="17">
        <v>62756.145823899999</v>
      </c>
      <c r="L55" s="17">
        <v>59.534363599999999</v>
      </c>
      <c r="M55" s="17">
        <v>194018.82665759997</v>
      </c>
      <c r="N55" s="17">
        <v>47635.530138000002</v>
      </c>
      <c r="O55" s="77">
        <v>0.61753999999999998</v>
      </c>
      <c r="P55" s="77">
        <v>0.61753999999999998</v>
      </c>
      <c r="Q55" s="77">
        <v>0.61753999999999998</v>
      </c>
      <c r="R55" s="77">
        <v>2.0460000000000002E-2</v>
      </c>
      <c r="S55" s="77">
        <v>2.0460000000000002E-2</v>
      </c>
      <c r="T55" s="77">
        <v>0.34242790537040235</v>
      </c>
      <c r="U55" s="77">
        <v>0.02</v>
      </c>
      <c r="V55" s="77">
        <v>0</v>
      </c>
    </row>
    <row r="56" spans="1:22" x14ac:dyDescent="0.2">
      <c r="A56" s="17" t="s">
        <v>136</v>
      </c>
      <c r="B56" s="17" t="s">
        <v>144</v>
      </c>
      <c r="C56" s="17" t="s">
        <v>333</v>
      </c>
      <c r="D56" s="17">
        <v>219402</v>
      </c>
      <c r="E56" s="17">
        <v>191603.7666</v>
      </c>
      <c r="F56" s="17">
        <v>4388.04</v>
      </c>
      <c r="G56" s="17">
        <v>5858.0334000000003</v>
      </c>
      <c r="H56" s="17">
        <v>17604</v>
      </c>
      <c r="I56" s="40">
        <v>0</v>
      </c>
      <c r="J56" s="17">
        <v>97634.855736000012</v>
      </c>
      <c r="K56" s="17">
        <v>61649.469960399998</v>
      </c>
      <c r="L56" s="17">
        <v>58.9461747</v>
      </c>
      <c r="M56" s="17">
        <v>192270.769416</v>
      </c>
      <c r="N56" s="17">
        <v>40765.281210000001</v>
      </c>
      <c r="O56" s="77">
        <v>0.87329999999999997</v>
      </c>
      <c r="P56" s="77">
        <v>0.87329999999999997</v>
      </c>
      <c r="Q56" s="77">
        <v>0.87329999999999997</v>
      </c>
      <c r="R56" s="77">
        <v>2.6700000000000005E-2</v>
      </c>
      <c r="S56" s="77">
        <v>2.6700000000000005E-2</v>
      </c>
      <c r="T56" s="77">
        <v>8.0236278611863165E-2</v>
      </c>
      <c r="U56" s="77">
        <v>0.02</v>
      </c>
      <c r="V56" s="77">
        <v>0</v>
      </c>
    </row>
    <row r="57" spans="1:22" x14ac:dyDescent="0.2">
      <c r="A57" s="17" t="s">
        <v>136</v>
      </c>
      <c r="B57" s="17" t="s">
        <v>145</v>
      </c>
      <c r="C57" s="17" t="s">
        <v>334</v>
      </c>
      <c r="D57" s="17">
        <v>428031</v>
      </c>
      <c r="E57" s="17">
        <v>345737.75994000002</v>
      </c>
      <c r="F57" s="17">
        <v>8560.6200000000008</v>
      </c>
      <c r="G57" s="17">
        <v>10812.06306</v>
      </c>
      <c r="H57" s="17">
        <v>63045</v>
      </c>
      <c r="I57" s="40">
        <v>0</v>
      </c>
      <c r="J57" s="17">
        <v>176463.1394208</v>
      </c>
      <c r="K57" s="17">
        <v>111524.7894988</v>
      </c>
      <c r="L57" s="17">
        <v>106.42540629999999</v>
      </c>
      <c r="M57" s="17">
        <v>347025.84060240001</v>
      </c>
      <c r="N57" s="17">
        <v>75861.921086999995</v>
      </c>
      <c r="O57" s="77">
        <v>0.80774000000000001</v>
      </c>
      <c r="P57" s="77">
        <v>0.80774000000000001</v>
      </c>
      <c r="Q57" s="77">
        <v>0.80774000000000001</v>
      </c>
      <c r="R57" s="77">
        <v>2.5260000000000001E-2</v>
      </c>
      <c r="S57" s="77">
        <v>2.5260000000000001E-2</v>
      </c>
      <c r="T57" s="77">
        <v>0.14729073361508863</v>
      </c>
      <c r="U57" s="77">
        <v>2.0000000000000004E-2</v>
      </c>
      <c r="V57" s="77">
        <v>0</v>
      </c>
    </row>
    <row r="58" spans="1:22" x14ac:dyDescent="0.2">
      <c r="A58" s="17" t="s">
        <v>146</v>
      </c>
      <c r="B58" s="17" t="s">
        <v>147</v>
      </c>
      <c r="C58" s="42" t="s">
        <v>335</v>
      </c>
      <c r="D58" s="17">
        <v>357291</v>
      </c>
      <c r="E58" s="17">
        <v>287047.04399999999</v>
      </c>
      <c r="F58" s="17">
        <v>7145.8200000000006</v>
      </c>
      <c r="G58" s="17">
        <v>9837.9360000000015</v>
      </c>
      <c r="H58" s="17">
        <v>0</v>
      </c>
      <c r="I58" s="40">
        <v>53260.200000000004</v>
      </c>
      <c r="J58" s="17">
        <v>147245.57881200002</v>
      </c>
      <c r="K58" s="17">
        <v>93313.6134552</v>
      </c>
      <c r="L58" s="17">
        <v>88.574454599999996</v>
      </c>
      <c r="M58" s="17">
        <v>288133.70598000003</v>
      </c>
      <c r="N58" s="17">
        <v>59399.598240000007</v>
      </c>
      <c r="O58" s="77">
        <v>0.80339847351318672</v>
      </c>
      <c r="P58" s="77">
        <v>0.80339847351318672</v>
      </c>
      <c r="Q58" s="77">
        <v>0.80339847351318672</v>
      </c>
      <c r="R58" s="77">
        <v>2.7534799365223309E-2</v>
      </c>
      <c r="S58" s="77">
        <v>2.7534799365223309E-2</v>
      </c>
      <c r="T58" s="77">
        <v>0</v>
      </c>
      <c r="U58" s="77">
        <v>2.0000000000000004E-2</v>
      </c>
      <c r="V58" s="77">
        <v>0.14906672712158997</v>
      </c>
    </row>
    <row r="59" spans="1:22" x14ac:dyDescent="0.2">
      <c r="A59" s="17" t="s">
        <v>146</v>
      </c>
      <c r="B59" s="17" t="s">
        <v>148</v>
      </c>
      <c r="C59" s="17" t="s">
        <v>336</v>
      </c>
      <c r="D59" s="17">
        <v>108702</v>
      </c>
      <c r="E59" s="17">
        <v>103364.73179999999</v>
      </c>
      <c r="F59" s="17">
        <v>2174.04</v>
      </c>
      <c r="G59" s="17">
        <v>3163.2282</v>
      </c>
      <c r="H59" s="17">
        <v>0</v>
      </c>
      <c r="I59" s="40">
        <v>0</v>
      </c>
      <c r="J59" s="17">
        <v>52657.422839999999</v>
      </c>
      <c r="K59" s="17">
        <v>33244.280482999995</v>
      </c>
      <c r="L59" s="17">
        <v>31.800487400000002</v>
      </c>
      <c r="M59" s="17">
        <v>103702.142808</v>
      </c>
      <c r="N59" s="17">
        <v>21303.961470000002</v>
      </c>
      <c r="O59" s="77">
        <v>0.95090000000000008</v>
      </c>
      <c r="P59" s="77">
        <v>0.95090000000000008</v>
      </c>
      <c r="Q59" s="77">
        <v>0.95090000000000008</v>
      </c>
      <c r="R59" s="77">
        <v>2.9100000000000001E-2</v>
      </c>
      <c r="S59" s="77">
        <v>2.9100000000000001E-2</v>
      </c>
      <c r="T59" s="77">
        <v>0</v>
      </c>
      <c r="U59" s="77">
        <v>0.02</v>
      </c>
      <c r="V59" s="77">
        <v>0</v>
      </c>
    </row>
    <row r="60" spans="1:22" x14ac:dyDescent="0.2">
      <c r="A60" s="17" t="s">
        <v>146</v>
      </c>
      <c r="B60" s="17" t="s">
        <v>149</v>
      </c>
      <c r="C60" s="17" t="s">
        <v>337</v>
      </c>
      <c r="D60" s="17">
        <v>161946</v>
      </c>
      <c r="E60" s="17">
        <v>153994.45139999999</v>
      </c>
      <c r="F60" s="17">
        <v>3238.92</v>
      </c>
      <c r="G60" s="17">
        <v>4712.6286</v>
      </c>
      <c r="H60" s="17">
        <v>0</v>
      </c>
      <c r="I60" s="40">
        <v>0</v>
      </c>
      <c r="J60" s="17">
        <v>78449.88132</v>
      </c>
      <c r="K60" s="17">
        <v>49527.867445900003</v>
      </c>
      <c r="L60" s="17">
        <v>47.3768812</v>
      </c>
      <c r="M60" s="17">
        <v>154497.131784</v>
      </c>
      <c r="N60" s="17">
        <v>31738.986809999999</v>
      </c>
      <c r="O60" s="77">
        <v>0.95089999999999986</v>
      </c>
      <c r="P60" s="77">
        <v>0.95089999999999986</v>
      </c>
      <c r="Q60" s="77">
        <v>0.95089999999999986</v>
      </c>
      <c r="R60" s="77">
        <v>2.9099999999999997E-2</v>
      </c>
      <c r="S60" s="77">
        <v>2.9099999999999997E-2</v>
      </c>
      <c r="T60" s="77">
        <v>0</v>
      </c>
      <c r="U60" s="77">
        <v>0.02</v>
      </c>
      <c r="V60" s="77">
        <v>0</v>
      </c>
    </row>
    <row r="61" spans="1:22" x14ac:dyDescent="0.2">
      <c r="A61" s="17" t="s">
        <v>146</v>
      </c>
      <c r="B61" s="17" t="s">
        <v>150</v>
      </c>
      <c r="C61" s="17" t="s">
        <v>338</v>
      </c>
      <c r="D61" s="17">
        <v>151254</v>
      </c>
      <c r="E61" s="17">
        <v>105286.39685999999</v>
      </c>
      <c r="F61" s="17">
        <v>3025.08</v>
      </c>
      <c r="G61" s="17">
        <v>3162.7211400000001</v>
      </c>
      <c r="H61" s="17">
        <v>39825</v>
      </c>
      <c r="I61" s="40">
        <v>0</v>
      </c>
      <c r="J61" s="17">
        <v>53649.250495200002</v>
      </c>
      <c r="K61" s="17">
        <v>33876.382580199999</v>
      </c>
      <c r="L61" s="17">
        <v>32.3769846</v>
      </c>
      <c r="M61" s="17">
        <v>105722.26846559999</v>
      </c>
      <c r="N61" s="17">
        <v>24577.068303</v>
      </c>
      <c r="O61" s="77">
        <v>0.69608999999999999</v>
      </c>
      <c r="P61" s="77">
        <v>0.69608999999999999</v>
      </c>
      <c r="Q61" s="77">
        <v>0.69608999999999999</v>
      </c>
      <c r="R61" s="77">
        <v>2.0910000000000002E-2</v>
      </c>
      <c r="S61" s="77">
        <v>2.0910000000000002E-2</v>
      </c>
      <c r="T61" s="77">
        <v>0.2632988218493395</v>
      </c>
      <c r="U61" s="77">
        <v>0.02</v>
      </c>
      <c r="V61" s="77">
        <v>0</v>
      </c>
    </row>
    <row r="62" spans="1:22" x14ac:dyDescent="0.2">
      <c r="A62" s="17" t="s">
        <v>146</v>
      </c>
      <c r="B62" s="17" t="s">
        <v>151</v>
      </c>
      <c r="C62" s="17" t="s">
        <v>339</v>
      </c>
      <c r="D62" s="17">
        <v>371817</v>
      </c>
      <c r="E62" s="17">
        <v>331898.72687999997</v>
      </c>
      <c r="F62" s="17">
        <v>7436.34</v>
      </c>
      <c r="G62" s="17">
        <v>10172.913119999999</v>
      </c>
      <c r="H62" s="17">
        <v>22221</v>
      </c>
      <c r="I62" s="40">
        <v>0</v>
      </c>
      <c r="J62" s="17">
        <v>169134.49568159998</v>
      </c>
      <c r="K62" s="17">
        <v>106799.5957472</v>
      </c>
      <c r="L62" s="17">
        <v>102.1137511</v>
      </c>
      <c r="M62" s="17">
        <v>333035.85678480001</v>
      </c>
      <c r="N62" s="17">
        <v>70018.789823999992</v>
      </c>
      <c r="O62" s="77">
        <v>0.89263999999999999</v>
      </c>
      <c r="P62" s="77">
        <v>0.89263999999999999</v>
      </c>
      <c r="Q62" s="77">
        <v>0.89263999999999999</v>
      </c>
      <c r="R62" s="77">
        <v>2.7359999999999999E-2</v>
      </c>
      <c r="S62" s="77">
        <v>2.7359999999999999E-2</v>
      </c>
      <c r="T62" s="77">
        <v>5.9763270641202529E-2</v>
      </c>
      <c r="U62" s="77">
        <v>0.02</v>
      </c>
      <c r="V62" s="77">
        <v>0</v>
      </c>
    </row>
    <row r="63" spans="1:22" x14ac:dyDescent="0.2">
      <c r="A63" s="17" t="s">
        <v>146</v>
      </c>
      <c r="B63" s="17" t="s">
        <v>152</v>
      </c>
      <c r="C63" s="42" t="s">
        <v>340</v>
      </c>
      <c r="D63" s="17">
        <v>269946</v>
      </c>
      <c r="E63" s="17">
        <v>248529.5379</v>
      </c>
      <c r="F63" s="17">
        <v>5398.92</v>
      </c>
      <c r="G63" s="17">
        <v>7602.9921000000004</v>
      </c>
      <c r="H63" s="17">
        <v>0</v>
      </c>
      <c r="I63" s="40">
        <v>8414.5500000000011</v>
      </c>
      <c r="J63" s="17">
        <v>126607.08780000001</v>
      </c>
      <c r="K63" s="17">
        <v>79930.2984631</v>
      </c>
      <c r="L63" s="17">
        <v>76.460257199999987</v>
      </c>
      <c r="M63" s="17">
        <v>249357.35282399997</v>
      </c>
      <c r="N63" s="17">
        <v>51235.078634999991</v>
      </c>
      <c r="O63" s="77">
        <v>0.9206639027805561</v>
      </c>
      <c r="P63" s="77">
        <v>0.9206639027805561</v>
      </c>
      <c r="Q63" s="77">
        <v>0.9206639027805561</v>
      </c>
      <c r="R63" s="77">
        <v>2.8164862972594521E-2</v>
      </c>
      <c r="S63" s="77">
        <v>2.8164862972594521E-2</v>
      </c>
      <c r="T63" s="77">
        <v>0</v>
      </c>
      <c r="U63" s="77">
        <v>0.02</v>
      </c>
      <c r="V63" s="77">
        <v>3.1171234246849373E-2</v>
      </c>
    </row>
    <row r="64" spans="1:22" x14ac:dyDescent="0.2">
      <c r="A64" s="17" t="s">
        <v>146</v>
      </c>
      <c r="B64" s="17" t="s">
        <v>153</v>
      </c>
      <c r="C64" s="17" t="s">
        <v>341</v>
      </c>
      <c r="D64" s="17">
        <v>289278</v>
      </c>
      <c r="E64" s="17">
        <v>251987.17301999999</v>
      </c>
      <c r="F64" s="17">
        <v>5785.56</v>
      </c>
      <c r="G64" s="17">
        <v>7784.4709800000001</v>
      </c>
      <c r="H64" s="17">
        <v>23814</v>
      </c>
      <c r="I64" s="40">
        <v>0</v>
      </c>
      <c r="J64" s="17">
        <v>128482.4614464</v>
      </c>
      <c r="K64" s="17">
        <v>81154.77323739999</v>
      </c>
      <c r="L64" s="17">
        <v>77.542977199999996</v>
      </c>
      <c r="M64" s="17">
        <v>252869.27677919998</v>
      </c>
      <c r="N64" s="17">
        <v>53672.459570999999</v>
      </c>
      <c r="O64" s="77">
        <v>0.87108999999999992</v>
      </c>
      <c r="P64" s="77">
        <v>0.87108999999999992</v>
      </c>
      <c r="Q64" s="77">
        <v>0.87108999999999992</v>
      </c>
      <c r="R64" s="77">
        <v>2.691E-2</v>
      </c>
      <c r="S64" s="77">
        <v>2.691E-2</v>
      </c>
      <c r="T64" s="77">
        <v>8.2322195258540218E-2</v>
      </c>
      <c r="U64" s="77">
        <v>0.02</v>
      </c>
      <c r="V64" s="77">
        <v>0</v>
      </c>
    </row>
    <row r="65" spans="1:22" x14ac:dyDescent="0.2">
      <c r="A65" s="17" t="s">
        <v>146</v>
      </c>
      <c r="B65" s="17" t="s">
        <v>154</v>
      </c>
      <c r="C65" s="17" t="s">
        <v>342</v>
      </c>
      <c r="D65" s="17">
        <v>132705</v>
      </c>
      <c r="E65" s="17">
        <v>126060.46064999999</v>
      </c>
      <c r="F65" s="17">
        <v>2654.1</v>
      </c>
      <c r="G65" s="17">
        <v>3857.7343500000002</v>
      </c>
      <c r="H65" s="17">
        <v>81</v>
      </c>
      <c r="I65" s="40">
        <v>0</v>
      </c>
      <c r="J65" s="17">
        <v>64219.484448000003</v>
      </c>
      <c r="K65" s="17">
        <v>40543.8115273</v>
      </c>
      <c r="L65" s="17">
        <v>38.782890299999998</v>
      </c>
      <c r="M65" s="17">
        <v>126472.250124</v>
      </c>
      <c r="N65" s="17">
        <v>25987.598482500001</v>
      </c>
      <c r="O65" s="77">
        <v>0.94992999999999994</v>
      </c>
      <c r="P65" s="77">
        <v>0.94992999999999994</v>
      </c>
      <c r="Q65" s="77">
        <v>0.94992999999999994</v>
      </c>
      <c r="R65" s="77">
        <v>2.9069999999999999E-2</v>
      </c>
      <c r="S65" s="77">
        <v>2.9069999999999999E-2</v>
      </c>
      <c r="T65" s="77">
        <v>6.1037639877924718E-4</v>
      </c>
      <c r="U65" s="77">
        <v>0.02</v>
      </c>
      <c r="V65" s="77">
        <v>0</v>
      </c>
    </row>
    <row r="66" spans="1:22" x14ac:dyDescent="0.2">
      <c r="A66" s="17" t="s">
        <v>146</v>
      </c>
      <c r="B66" s="17" t="s">
        <v>155</v>
      </c>
      <c r="C66" s="17" t="s">
        <v>343</v>
      </c>
      <c r="D66" s="17">
        <v>135324</v>
      </c>
      <c r="E66" s="17">
        <v>128679.5916</v>
      </c>
      <c r="F66" s="17">
        <v>2706.48</v>
      </c>
      <c r="G66" s="17">
        <v>3937.9283999999998</v>
      </c>
      <c r="H66" s="17">
        <v>0</v>
      </c>
      <c r="I66" s="40">
        <v>0</v>
      </c>
      <c r="J66" s="17">
        <v>65553.65208</v>
      </c>
      <c r="K66" s="17">
        <v>41386.073964399999</v>
      </c>
      <c r="L66" s="17">
        <v>39.588684300000004</v>
      </c>
      <c r="M66" s="17">
        <v>129099.637296</v>
      </c>
      <c r="N66" s="17">
        <v>26521.474139999998</v>
      </c>
      <c r="O66" s="77">
        <v>0.95090000000000008</v>
      </c>
      <c r="P66" s="77">
        <v>0.95090000000000008</v>
      </c>
      <c r="Q66" s="77">
        <v>0.95090000000000008</v>
      </c>
      <c r="R66" s="77">
        <v>2.9099999999999997E-2</v>
      </c>
      <c r="S66" s="77">
        <v>2.9099999999999997E-2</v>
      </c>
      <c r="T66" s="77">
        <v>0</v>
      </c>
      <c r="U66" s="77">
        <v>0.02</v>
      </c>
      <c r="V66" s="77">
        <v>0</v>
      </c>
    </row>
    <row r="67" spans="1:22" x14ac:dyDescent="0.2">
      <c r="A67" s="17" t="s">
        <v>146</v>
      </c>
      <c r="B67" s="17" t="s">
        <v>156</v>
      </c>
      <c r="C67" s="17" t="s">
        <v>344</v>
      </c>
      <c r="D67" s="17">
        <v>287145</v>
      </c>
      <c r="E67" s="17">
        <v>227967.28695000001</v>
      </c>
      <c r="F67" s="17">
        <v>5742.9</v>
      </c>
      <c r="G67" s="17">
        <v>6917.32305</v>
      </c>
      <c r="H67" s="17">
        <v>46629</v>
      </c>
      <c r="I67" s="40">
        <v>0</v>
      </c>
      <c r="J67" s="17">
        <v>116159.128704</v>
      </c>
      <c r="K67" s="17">
        <v>73345.306125899995</v>
      </c>
      <c r="L67" s="17">
        <v>70.120232099999996</v>
      </c>
      <c r="M67" s="17">
        <v>228819.69277200001</v>
      </c>
      <c r="N67" s="17">
        <v>50355.203647499999</v>
      </c>
      <c r="O67" s="77">
        <v>0.79391</v>
      </c>
      <c r="P67" s="77">
        <v>0.79391</v>
      </c>
      <c r="Q67" s="77">
        <v>0.79391</v>
      </c>
      <c r="R67" s="77">
        <v>2.4090000000000004E-2</v>
      </c>
      <c r="S67" s="77">
        <v>2.4090000000000004E-2</v>
      </c>
      <c r="T67" s="77">
        <v>0.1623883403855195</v>
      </c>
      <c r="U67" s="77">
        <v>0.02</v>
      </c>
      <c r="V67" s="77">
        <v>0</v>
      </c>
    </row>
    <row r="68" spans="1:22" x14ac:dyDescent="0.2">
      <c r="A68" s="17" t="s">
        <v>146</v>
      </c>
      <c r="B68" s="17" t="s">
        <v>157</v>
      </c>
      <c r="C68" s="17" t="s">
        <v>345</v>
      </c>
      <c r="D68" s="17">
        <v>396684</v>
      </c>
      <c r="E68" s="17">
        <v>317204.39376000001</v>
      </c>
      <c r="F68" s="17">
        <v>7933.68</v>
      </c>
      <c r="G68" s="17">
        <v>9663.2222399999991</v>
      </c>
      <c r="H68" s="17">
        <v>61938</v>
      </c>
      <c r="I68" s="40">
        <v>0</v>
      </c>
      <c r="J68" s="17">
        <v>161660.72452320001</v>
      </c>
      <c r="K68" s="17">
        <v>102086.7975665</v>
      </c>
      <c r="L68" s="17">
        <v>97.5781104</v>
      </c>
      <c r="M68" s="17">
        <v>318385.26480960002</v>
      </c>
      <c r="N68" s="17">
        <v>69859.185047999999</v>
      </c>
      <c r="O68" s="77">
        <v>0.79964000000000002</v>
      </c>
      <c r="P68" s="77">
        <v>0.79964000000000002</v>
      </c>
      <c r="Q68" s="77">
        <v>0.79964000000000002</v>
      </c>
      <c r="R68" s="77">
        <v>2.436E-2</v>
      </c>
      <c r="S68" s="77">
        <v>2.436E-2</v>
      </c>
      <c r="T68" s="77">
        <v>0.15613939558943643</v>
      </c>
      <c r="U68" s="77">
        <v>0.02</v>
      </c>
      <c r="V68" s="77">
        <v>0</v>
      </c>
    </row>
    <row r="69" spans="1:22" x14ac:dyDescent="0.2">
      <c r="A69" s="17" t="s">
        <v>146</v>
      </c>
      <c r="B69" s="17" t="s">
        <v>158</v>
      </c>
      <c r="C69" s="17" t="s">
        <v>346</v>
      </c>
      <c r="D69" s="17">
        <v>195939</v>
      </c>
      <c r="E69" s="17">
        <v>135762.21432</v>
      </c>
      <c r="F69" s="17">
        <v>3918.78</v>
      </c>
      <c r="G69" s="17">
        <v>4138.2316799999999</v>
      </c>
      <c r="H69" s="17">
        <v>52164</v>
      </c>
      <c r="I69" s="40">
        <v>0</v>
      </c>
      <c r="J69" s="17">
        <v>69237.432914400008</v>
      </c>
      <c r="K69" s="17">
        <v>43739.981760000002</v>
      </c>
      <c r="L69" s="17">
        <v>41.763721599999997</v>
      </c>
      <c r="M69" s="17">
        <v>136328.7308472</v>
      </c>
      <c r="N69" s="17">
        <v>31758.973776000003</v>
      </c>
      <c r="O69" s="77">
        <v>0.69287999999999994</v>
      </c>
      <c r="P69" s="77">
        <v>0.69287999999999994</v>
      </c>
      <c r="Q69" s="77">
        <v>0.69287999999999994</v>
      </c>
      <c r="R69" s="77">
        <v>2.112E-2</v>
      </c>
      <c r="S69" s="77">
        <v>2.112E-2</v>
      </c>
      <c r="T69" s="77">
        <v>0.26622571310458865</v>
      </c>
      <c r="U69" s="77">
        <v>0.02</v>
      </c>
      <c r="V69" s="77">
        <v>0</v>
      </c>
    </row>
    <row r="70" spans="1:22" x14ac:dyDescent="0.2">
      <c r="A70" s="17" t="s">
        <v>146</v>
      </c>
      <c r="B70" s="17" t="s">
        <v>159</v>
      </c>
      <c r="C70" s="17" t="s">
        <v>347</v>
      </c>
      <c r="D70" s="17">
        <v>345114</v>
      </c>
      <c r="E70" s="17">
        <v>230284.21878</v>
      </c>
      <c r="F70" s="17">
        <v>6902.28</v>
      </c>
      <c r="G70" s="17">
        <v>7154.2132199999996</v>
      </c>
      <c r="H70" s="17">
        <v>100926</v>
      </c>
      <c r="I70" s="40">
        <v>0</v>
      </c>
      <c r="J70" s="17">
        <v>117593.9898336</v>
      </c>
      <c r="K70" s="17">
        <v>74341.699813500003</v>
      </c>
      <c r="L70" s="17">
        <v>70.874703699999998</v>
      </c>
      <c r="M70" s="17">
        <v>231280.2788688</v>
      </c>
      <c r="N70" s="17">
        <v>54792.685898999996</v>
      </c>
      <c r="O70" s="77">
        <v>0.66726999999999992</v>
      </c>
      <c r="P70" s="77">
        <v>0.66726999999999992</v>
      </c>
      <c r="Q70" s="77">
        <v>0.66726999999999992</v>
      </c>
      <c r="R70" s="77">
        <v>2.0729999999999998E-2</v>
      </c>
      <c r="S70" s="77">
        <v>2.0729999999999998E-2</v>
      </c>
      <c r="T70" s="77">
        <v>0.29244249726177435</v>
      </c>
      <c r="U70" s="77">
        <v>0.02</v>
      </c>
      <c r="V70" s="77">
        <v>0</v>
      </c>
    </row>
    <row r="71" spans="1:22" x14ac:dyDescent="0.2">
      <c r="A71" s="17" t="s">
        <v>146</v>
      </c>
      <c r="B71" s="17" t="s">
        <v>160</v>
      </c>
      <c r="C71" s="17" t="s">
        <v>348</v>
      </c>
      <c r="D71" s="17">
        <v>105462</v>
      </c>
      <c r="E71" s="17">
        <v>100283.8158</v>
      </c>
      <c r="F71" s="17">
        <v>2109.2399999999998</v>
      </c>
      <c r="G71" s="17">
        <v>3068.9441999999999</v>
      </c>
      <c r="H71" s="17">
        <v>0</v>
      </c>
      <c r="I71" s="40">
        <v>0</v>
      </c>
      <c r="J71" s="17">
        <v>51087.902040000001</v>
      </c>
      <c r="K71" s="17">
        <v>32253.392838200001</v>
      </c>
      <c r="L71" s="17">
        <v>30.8526338</v>
      </c>
      <c r="M71" s="17">
        <v>100611.16984800001</v>
      </c>
      <c r="N71" s="17">
        <v>20668.970069999999</v>
      </c>
      <c r="O71" s="77">
        <v>0.95090000000000008</v>
      </c>
      <c r="P71" s="77">
        <v>0.95090000000000008</v>
      </c>
      <c r="Q71" s="77">
        <v>0.95090000000000008</v>
      </c>
      <c r="R71" s="77">
        <v>2.9099999999999997E-2</v>
      </c>
      <c r="S71" s="77">
        <v>2.9099999999999997E-2</v>
      </c>
      <c r="T71" s="77">
        <v>0</v>
      </c>
      <c r="U71" s="77">
        <v>1.9999999999999997E-2</v>
      </c>
      <c r="V71" s="77">
        <v>0</v>
      </c>
    </row>
    <row r="72" spans="1:22" x14ac:dyDescent="0.2">
      <c r="A72" s="17" t="s">
        <v>146</v>
      </c>
      <c r="B72" s="17" t="s">
        <v>161</v>
      </c>
      <c r="C72" s="17" t="s">
        <v>349</v>
      </c>
      <c r="D72" s="17">
        <v>271242</v>
      </c>
      <c r="E72" s="17">
        <v>194556.46176000001</v>
      </c>
      <c r="F72" s="17">
        <v>5424.84</v>
      </c>
      <c r="G72" s="17">
        <v>5891.3762399999996</v>
      </c>
      <c r="H72" s="17">
        <v>65286</v>
      </c>
      <c r="I72" s="40">
        <v>0</v>
      </c>
      <c r="J72" s="17">
        <v>99167.913619199986</v>
      </c>
      <c r="K72" s="17">
        <v>62629.116452900002</v>
      </c>
      <c r="L72" s="17">
        <v>59.840470100000005</v>
      </c>
      <c r="M72" s="17">
        <v>195344.44068959999</v>
      </c>
      <c r="N72" s="17">
        <v>44820.893268</v>
      </c>
      <c r="O72" s="77">
        <v>0.71727999999999992</v>
      </c>
      <c r="P72" s="77">
        <v>0.71727999999999992</v>
      </c>
      <c r="Q72" s="77">
        <v>0.71727999999999992</v>
      </c>
      <c r="R72" s="77">
        <v>2.1719999999999996E-2</v>
      </c>
      <c r="S72" s="77">
        <v>2.1719999999999996E-2</v>
      </c>
      <c r="T72" s="77">
        <v>0.24069281305992432</v>
      </c>
      <c r="U72" s="77">
        <v>0.02</v>
      </c>
      <c r="V72" s="77">
        <v>0</v>
      </c>
    </row>
    <row r="73" spans="1:22" x14ac:dyDescent="0.2">
      <c r="A73" s="17" t="s">
        <v>146</v>
      </c>
      <c r="B73" s="17" t="s">
        <v>162</v>
      </c>
      <c r="C73" s="17" t="s">
        <v>350</v>
      </c>
      <c r="D73" s="17">
        <v>76059</v>
      </c>
      <c r="E73" s="17">
        <v>71070.29019</v>
      </c>
      <c r="F73" s="17">
        <v>1521.18</v>
      </c>
      <c r="G73" s="17">
        <v>2174.5268099999998</v>
      </c>
      <c r="H73" s="17">
        <v>1296</v>
      </c>
      <c r="I73" s="40">
        <v>0</v>
      </c>
      <c r="J73" s="17">
        <v>36207.443296800004</v>
      </c>
      <c r="K73" s="17">
        <v>22859.594437</v>
      </c>
      <c r="L73" s="17">
        <v>21.864901999999997</v>
      </c>
      <c r="M73" s="17">
        <v>71305.344122399998</v>
      </c>
      <c r="N73" s="17">
        <v>14741.7780195</v>
      </c>
      <c r="O73" s="77">
        <v>0.93441000000000007</v>
      </c>
      <c r="P73" s="77">
        <v>0.93441000000000007</v>
      </c>
      <c r="Q73" s="77">
        <v>0.93441000000000007</v>
      </c>
      <c r="R73" s="77">
        <v>2.8590000000000001E-2</v>
      </c>
      <c r="S73" s="77">
        <v>2.8590000000000001E-2</v>
      </c>
      <c r="T73" s="77">
        <v>1.7039403620873271E-2</v>
      </c>
      <c r="U73" s="77">
        <v>0.02</v>
      </c>
      <c r="V73" s="77">
        <v>0</v>
      </c>
    </row>
    <row r="74" spans="1:22" x14ac:dyDescent="0.2">
      <c r="A74" s="17" t="s">
        <v>163</v>
      </c>
      <c r="B74" s="17" t="s">
        <v>164</v>
      </c>
      <c r="C74" s="42" t="s">
        <v>351</v>
      </c>
      <c r="D74" s="17">
        <v>761103</v>
      </c>
      <c r="E74" s="17">
        <v>646052.87394000008</v>
      </c>
      <c r="F74" s="17">
        <v>15222.06</v>
      </c>
      <c r="G74" s="17">
        <v>20681.50806</v>
      </c>
      <c r="H74" s="17">
        <v>25434</v>
      </c>
      <c r="I74" s="40">
        <v>53788.049999999996</v>
      </c>
      <c r="J74" s="17">
        <v>330042.4423848</v>
      </c>
      <c r="K74" s="17">
        <v>208687.71422190004</v>
      </c>
      <c r="L74" s="17">
        <v>198.9880799</v>
      </c>
      <c r="M74" s="17">
        <v>648366.84768240002</v>
      </c>
      <c r="N74" s="17">
        <v>135214.603317</v>
      </c>
      <c r="O74" s="77">
        <v>0.84883763950477142</v>
      </c>
      <c r="P74" s="77">
        <v>0.84883763950477142</v>
      </c>
      <c r="Q74" s="77">
        <v>0.84883763950477142</v>
      </c>
      <c r="R74" s="77">
        <v>2.7173073894072156E-2</v>
      </c>
      <c r="S74" s="77">
        <v>2.7173073894072156E-2</v>
      </c>
      <c r="T74" s="77">
        <v>3.3417290432438185E-2</v>
      </c>
      <c r="U74" s="77">
        <v>0.02</v>
      </c>
      <c r="V74" s="77">
        <v>7.0671183795097375E-2</v>
      </c>
    </row>
    <row r="75" spans="1:22" x14ac:dyDescent="0.2">
      <c r="A75" s="17" t="s">
        <v>163</v>
      </c>
      <c r="B75" s="17" t="s">
        <v>165</v>
      </c>
      <c r="C75" s="42" t="s">
        <v>352</v>
      </c>
      <c r="D75" s="17">
        <v>251019</v>
      </c>
      <c r="E75" s="17">
        <v>232629.7671</v>
      </c>
      <c r="F75" s="17">
        <v>5020.3799999999992</v>
      </c>
      <c r="G75" s="17">
        <v>7304.6529</v>
      </c>
      <c r="H75" s="17">
        <v>0</v>
      </c>
      <c r="I75" s="40">
        <v>6064.2000000000007</v>
      </c>
      <c r="J75" s="17">
        <v>118687.80798</v>
      </c>
      <c r="K75" s="17">
        <v>74993.422520799999</v>
      </c>
      <c r="L75" s="17">
        <v>71.615695699999989</v>
      </c>
      <c r="M75" s="17">
        <v>233408.93007599999</v>
      </c>
      <c r="N75" s="17">
        <v>47983.118715000004</v>
      </c>
      <c r="O75" s="77">
        <v>0.92674166935570612</v>
      </c>
      <c r="P75" s="77">
        <v>0.92674166935570612</v>
      </c>
      <c r="Q75" s="77">
        <v>0.92674166935570612</v>
      </c>
      <c r="R75" s="77">
        <v>2.9100000000000001E-2</v>
      </c>
      <c r="S75" s="77">
        <v>2.9100000000000001E-2</v>
      </c>
      <c r="T75" s="77">
        <v>0</v>
      </c>
      <c r="U75" s="77">
        <v>1.9999999999999997E-2</v>
      </c>
      <c r="V75" s="77">
        <v>2.4158330644293863E-2</v>
      </c>
    </row>
    <row r="76" spans="1:22" x14ac:dyDescent="0.2">
      <c r="A76" s="17" t="s">
        <v>163</v>
      </c>
      <c r="B76" s="17" t="s">
        <v>166</v>
      </c>
      <c r="C76" s="17" t="s">
        <v>353</v>
      </c>
      <c r="D76" s="17">
        <v>174474</v>
      </c>
      <c r="E76" s="17">
        <v>165907.3266</v>
      </c>
      <c r="F76" s="17">
        <v>3489.48</v>
      </c>
      <c r="G76" s="17">
        <v>5077.1934000000001</v>
      </c>
      <c r="H76" s="17">
        <v>0</v>
      </c>
      <c r="I76" s="40">
        <v>0</v>
      </c>
      <c r="J76" s="17">
        <v>84518.695080000005</v>
      </c>
      <c r="K76" s="17">
        <v>53359.299672399997</v>
      </c>
      <c r="L76" s="17">
        <v>51.041915000000003</v>
      </c>
      <c r="M76" s="17">
        <v>166448.89389599999</v>
      </c>
      <c r="N76" s="17">
        <v>34194.286890000003</v>
      </c>
      <c r="O76" s="77">
        <v>0.95090000000000008</v>
      </c>
      <c r="P76" s="77">
        <v>0.95090000000000008</v>
      </c>
      <c r="Q76" s="77">
        <v>0.95090000000000008</v>
      </c>
      <c r="R76" s="77">
        <v>2.9100000000000001E-2</v>
      </c>
      <c r="S76" s="77">
        <v>2.9100000000000001E-2</v>
      </c>
      <c r="T76" s="77">
        <v>0</v>
      </c>
      <c r="U76" s="77">
        <v>0.02</v>
      </c>
      <c r="V76" s="77">
        <v>0</v>
      </c>
    </row>
    <row r="77" spans="1:22" x14ac:dyDescent="0.2">
      <c r="A77" s="17" t="s">
        <v>163</v>
      </c>
      <c r="B77" s="17" t="s">
        <v>167</v>
      </c>
      <c r="C77" s="17" t="s">
        <v>354</v>
      </c>
      <c r="D77" s="17">
        <v>206469</v>
      </c>
      <c r="E77" s="17">
        <v>196331.37210000001</v>
      </c>
      <c r="F77" s="17">
        <v>4129.38</v>
      </c>
      <c r="G77" s="17">
        <v>6008.2479000000003</v>
      </c>
      <c r="H77" s="17">
        <v>0</v>
      </c>
      <c r="I77" s="40">
        <v>0</v>
      </c>
      <c r="J77" s="17">
        <v>100017.71298</v>
      </c>
      <c r="K77" s="17">
        <v>63144.315164799998</v>
      </c>
      <c r="L77" s="17">
        <v>60.401969100000002</v>
      </c>
      <c r="M77" s="17">
        <v>196972.25187599999</v>
      </c>
      <c r="N77" s="17">
        <v>40464.826965</v>
      </c>
      <c r="O77" s="77">
        <v>0.95090000000000008</v>
      </c>
      <c r="P77" s="77">
        <v>0.95090000000000008</v>
      </c>
      <c r="Q77" s="77">
        <v>0.95090000000000008</v>
      </c>
      <c r="R77" s="77">
        <v>2.9100000000000001E-2</v>
      </c>
      <c r="S77" s="77">
        <v>2.9100000000000001E-2</v>
      </c>
      <c r="T77" s="77">
        <v>0</v>
      </c>
      <c r="U77" s="77">
        <v>0.02</v>
      </c>
      <c r="V77" s="77">
        <v>0</v>
      </c>
    </row>
    <row r="78" spans="1:22" x14ac:dyDescent="0.2">
      <c r="A78" s="17" t="s">
        <v>163</v>
      </c>
      <c r="B78" s="17" t="s">
        <v>168</v>
      </c>
      <c r="C78" s="17" t="s">
        <v>355</v>
      </c>
      <c r="D78" s="17">
        <v>185436</v>
      </c>
      <c r="E78" s="17">
        <v>176331.09239999999</v>
      </c>
      <c r="F78" s="17">
        <v>3708.72</v>
      </c>
      <c r="G78" s="17">
        <v>5396.1876000000002</v>
      </c>
      <c r="H78" s="17">
        <v>0</v>
      </c>
      <c r="I78" s="40">
        <v>0</v>
      </c>
      <c r="J78" s="17">
        <v>89828.907120000003</v>
      </c>
      <c r="K78" s="17">
        <v>56711.802870699998</v>
      </c>
      <c r="L78" s="17">
        <v>54.248819599999997</v>
      </c>
      <c r="M78" s="17">
        <v>176906.68574399999</v>
      </c>
      <c r="N78" s="17">
        <v>36342.674459999995</v>
      </c>
      <c r="O78" s="77">
        <v>0.95089999999999986</v>
      </c>
      <c r="P78" s="77">
        <v>0.95089999999999986</v>
      </c>
      <c r="Q78" s="77">
        <v>0.95089999999999986</v>
      </c>
      <c r="R78" s="77">
        <v>2.9100000000000001E-2</v>
      </c>
      <c r="S78" s="77">
        <v>2.9100000000000001E-2</v>
      </c>
      <c r="T78" s="77">
        <v>0</v>
      </c>
      <c r="U78" s="77">
        <v>0.02</v>
      </c>
      <c r="V78" s="77">
        <v>0</v>
      </c>
    </row>
    <row r="79" spans="1:22" x14ac:dyDescent="0.2">
      <c r="A79" s="17" t="s">
        <v>163</v>
      </c>
      <c r="B79" s="17" t="s">
        <v>169</v>
      </c>
      <c r="C79" s="17" t="s">
        <v>356</v>
      </c>
      <c r="D79" s="17">
        <v>137754</v>
      </c>
      <c r="E79" s="17">
        <v>130990.27860000001</v>
      </c>
      <c r="F79" s="17">
        <v>2755.08</v>
      </c>
      <c r="G79" s="17">
        <v>4008.6414</v>
      </c>
      <c r="H79" s="17">
        <v>0</v>
      </c>
      <c r="I79" s="40">
        <v>0</v>
      </c>
      <c r="J79" s="17">
        <v>66730.792679999999</v>
      </c>
      <c r="K79" s="17">
        <v>42129.239697999998</v>
      </c>
      <c r="L79" s="17">
        <v>40.299574499999999</v>
      </c>
      <c r="M79" s="17">
        <v>131417.867016</v>
      </c>
      <c r="N79" s="17">
        <v>26997.717690000001</v>
      </c>
      <c r="O79" s="77">
        <v>0.95090000000000008</v>
      </c>
      <c r="P79" s="77">
        <v>0.95090000000000008</v>
      </c>
      <c r="Q79" s="77">
        <v>0.95090000000000008</v>
      </c>
      <c r="R79" s="77">
        <v>2.9100000000000001E-2</v>
      </c>
      <c r="S79" s="77">
        <v>2.9100000000000001E-2</v>
      </c>
      <c r="T79" s="77">
        <v>0</v>
      </c>
      <c r="U79" s="77">
        <v>0.02</v>
      </c>
      <c r="V79" s="77">
        <v>0</v>
      </c>
    </row>
    <row r="80" spans="1:22" x14ac:dyDescent="0.2">
      <c r="A80" s="17" t="s">
        <v>163</v>
      </c>
      <c r="B80" s="17" t="s">
        <v>170</v>
      </c>
      <c r="C80" s="17" t="s">
        <v>357</v>
      </c>
      <c r="D80" s="17">
        <v>162972</v>
      </c>
      <c r="E80" s="17">
        <v>154970.0748</v>
      </c>
      <c r="F80" s="17">
        <v>3259.44</v>
      </c>
      <c r="G80" s="17">
        <v>4742.4852000000001</v>
      </c>
      <c r="H80" s="17">
        <v>0</v>
      </c>
      <c r="I80" s="40">
        <v>0</v>
      </c>
      <c r="J80" s="17">
        <v>78946.896240000002</v>
      </c>
      <c r="K80" s="17">
        <v>49841.648533399995</v>
      </c>
      <c r="L80" s="17">
        <v>47.677034799999994</v>
      </c>
      <c r="M80" s="17">
        <v>155475.93988799999</v>
      </c>
      <c r="N80" s="17">
        <v>31940.067419999999</v>
      </c>
      <c r="O80" s="77">
        <v>0.95090000000000008</v>
      </c>
      <c r="P80" s="77">
        <v>0.95090000000000008</v>
      </c>
      <c r="Q80" s="77">
        <v>0.95090000000000008</v>
      </c>
      <c r="R80" s="77">
        <v>2.9100000000000001E-2</v>
      </c>
      <c r="S80" s="77">
        <v>2.9100000000000001E-2</v>
      </c>
      <c r="T80" s="77">
        <v>0</v>
      </c>
      <c r="U80" s="77">
        <v>0.02</v>
      </c>
      <c r="V80" s="77">
        <v>0</v>
      </c>
    </row>
    <row r="81" spans="1:22" x14ac:dyDescent="0.2">
      <c r="A81" s="17" t="s">
        <v>163</v>
      </c>
      <c r="B81" s="17" t="s">
        <v>171</v>
      </c>
      <c r="C81" s="17" t="s">
        <v>358</v>
      </c>
      <c r="D81" s="17">
        <v>160947</v>
      </c>
      <c r="E81" s="17">
        <v>153044.50229999999</v>
      </c>
      <c r="F81" s="17">
        <v>3218.94</v>
      </c>
      <c r="G81" s="17">
        <v>4683.5577000000003</v>
      </c>
      <c r="H81" s="17">
        <v>0</v>
      </c>
      <c r="I81" s="40">
        <v>0</v>
      </c>
      <c r="J81" s="17">
        <v>77965.945739999996</v>
      </c>
      <c r="K81" s="17">
        <v>49222.343755399997</v>
      </c>
      <c r="L81" s="17">
        <v>47.084626300000004</v>
      </c>
      <c r="M81" s="17">
        <v>153544.08178800001</v>
      </c>
      <c r="N81" s="17">
        <v>31543.197795</v>
      </c>
      <c r="O81" s="77">
        <v>0.95089999999999986</v>
      </c>
      <c r="P81" s="77">
        <v>0.95089999999999986</v>
      </c>
      <c r="Q81" s="77">
        <v>0.95089999999999986</v>
      </c>
      <c r="R81" s="77">
        <v>2.9100000000000001E-2</v>
      </c>
      <c r="S81" s="77">
        <v>2.9100000000000001E-2</v>
      </c>
      <c r="T81" s="77">
        <v>0</v>
      </c>
      <c r="U81" s="77">
        <v>0.02</v>
      </c>
      <c r="V81" s="77">
        <v>0</v>
      </c>
    </row>
    <row r="82" spans="1:22" x14ac:dyDescent="0.2">
      <c r="A82" s="17" t="s">
        <v>163</v>
      </c>
      <c r="B82" s="17" t="s">
        <v>172</v>
      </c>
      <c r="C82" s="17" t="s">
        <v>359</v>
      </c>
      <c r="D82" s="17">
        <v>475929</v>
      </c>
      <c r="E82" s="17">
        <v>452560.8861</v>
      </c>
      <c r="F82" s="17">
        <v>9518.58</v>
      </c>
      <c r="G82" s="17">
        <v>13849.5339</v>
      </c>
      <c r="H82" s="17">
        <v>0</v>
      </c>
      <c r="I82" s="40">
        <v>0</v>
      </c>
      <c r="J82" s="17">
        <v>230549.52617999999</v>
      </c>
      <c r="K82" s="17">
        <v>145553.137624</v>
      </c>
      <c r="L82" s="17">
        <v>139.23179150000001</v>
      </c>
      <c r="M82" s="17">
        <v>454038.16971600003</v>
      </c>
      <c r="N82" s="17">
        <v>93274.945064999993</v>
      </c>
      <c r="O82" s="77">
        <v>0.95090000000000008</v>
      </c>
      <c r="P82" s="77">
        <v>0.95090000000000008</v>
      </c>
      <c r="Q82" s="77">
        <v>0.95090000000000008</v>
      </c>
      <c r="R82" s="77">
        <v>2.9100000000000001E-2</v>
      </c>
      <c r="S82" s="77">
        <v>2.9100000000000001E-2</v>
      </c>
      <c r="T82" s="77">
        <v>0</v>
      </c>
      <c r="U82" s="77">
        <v>0.02</v>
      </c>
      <c r="V82" s="77">
        <v>0</v>
      </c>
    </row>
    <row r="83" spans="1:22" x14ac:dyDescent="0.2">
      <c r="A83" s="17" t="s">
        <v>173</v>
      </c>
      <c r="B83" s="17" t="s">
        <v>174</v>
      </c>
      <c r="C83" s="17" t="s">
        <v>360</v>
      </c>
      <c r="D83" s="17">
        <v>882738</v>
      </c>
      <c r="E83" s="17">
        <v>491181.90534</v>
      </c>
      <c r="F83" s="17">
        <v>17654.759999999998</v>
      </c>
      <c r="G83" s="17">
        <v>16392.444660000001</v>
      </c>
      <c r="H83" s="17">
        <v>181008</v>
      </c>
      <c r="I83" s="40">
        <v>176547.6</v>
      </c>
      <c r="J83" s="17">
        <v>251857.6774128</v>
      </c>
      <c r="K83" s="17">
        <v>159580.5758399</v>
      </c>
      <c r="L83" s="17">
        <v>151.45490269999999</v>
      </c>
      <c r="M83" s="17">
        <v>493622.51804639999</v>
      </c>
      <c r="N83" s="17">
        <v>114817.958487</v>
      </c>
      <c r="O83" s="77">
        <v>0.55642999999999998</v>
      </c>
      <c r="P83" s="77">
        <v>0.55642999999999998</v>
      </c>
      <c r="Q83" s="77">
        <v>0.55642999999999998</v>
      </c>
      <c r="R83" s="77">
        <v>1.857E-2</v>
      </c>
      <c r="S83" s="77">
        <v>1.857E-2</v>
      </c>
      <c r="T83" s="77">
        <v>0.20505291490793418</v>
      </c>
      <c r="U83" s="77">
        <v>1.9999999999999997E-2</v>
      </c>
      <c r="V83" s="77">
        <v>0.2</v>
      </c>
    </row>
    <row r="84" spans="1:22" x14ac:dyDescent="0.2">
      <c r="A84" s="17" t="s">
        <v>173</v>
      </c>
      <c r="B84" s="17" t="s">
        <v>175</v>
      </c>
      <c r="C84" s="42" t="s">
        <v>361</v>
      </c>
      <c r="D84" s="17">
        <v>387882</v>
      </c>
      <c r="E84" s="17">
        <v>323461.46150999999</v>
      </c>
      <c r="F84" s="17">
        <v>7757.64</v>
      </c>
      <c r="G84" s="17">
        <v>9777.2904899999994</v>
      </c>
      <c r="H84" s="17">
        <v>46845</v>
      </c>
      <c r="I84" s="40">
        <v>0</v>
      </c>
      <c r="J84" s="17">
        <v>164747.50675920001</v>
      </c>
      <c r="K84" s="17">
        <v>103999.97535470001</v>
      </c>
      <c r="L84" s="17">
        <v>99.48371809999999</v>
      </c>
      <c r="M84" s="17">
        <v>324623.78220959997</v>
      </c>
      <c r="N84" s="17">
        <v>70043.430955499993</v>
      </c>
      <c r="O84" s="77">
        <v>0.83391717457886683</v>
      </c>
      <c r="P84" s="77">
        <v>0.83391717457886683</v>
      </c>
      <c r="Q84" s="77">
        <v>0.83391717457886683</v>
      </c>
      <c r="R84" s="77">
        <v>2.5206868300153139E-2</v>
      </c>
      <c r="S84" s="77">
        <v>2.5206868300153139E-2</v>
      </c>
      <c r="T84" s="77">
        <v>0.12077126548795768</v>
      </c>
      <c r="U84" s="77">
        <v>0.02</v>
      </c>
      <c r="V84" s="77">
        <v>0</v>
      </c>
    </row>
    <row r="85" spans="1:22" x14ac:dyDescent="0.2">
      <c r="A85" s="17" t="s">
        <v>173</v>
      </c>
      <c r="B85" s="17" t="s">
        <v>176</v>
      </c>
      <c r="C85" s="17" t="s">
        <v>362</v>
      </c>
      <c r="D85" s="17">
        <v>154089</v>
      </c>
      <c r="E85" s="17">
        <v>146523.23009999999</v>
      </c>
      <c r="F85" s="17">
        <v>3081.78</v>
      </c>
      <c r="G85" s="17">
        <v>4483.9898999999996</v>
      </c>
      <c r="H85" s="17">
        <v>0</v>
      </c>
      <c r="I85" s="40">
        <v>0</v>
      </c>
      <c r="J85" s="17">
        <v>74643.793380000003</v>
      </c>
      <c r="K85" s="17">
        <v>47124.964907200003</v>
      </c>
      <c r="L85" s="17">
        <v>45.078336300000004</v>
      </c>
      <c r="M85" s="17">
        <v>147001.522356</v>
      </c>
      <c r="N85" s="17">
        <v>30199.132665000001</v>
      </c>
      <c r="O85" s="77">
        <v>0.95089999999999986</v>
      </c>
      <c r="P85" s="77">
        <v>0.95089999999999986</v>
      </c>
      <c r="Q85" s="77">
        <v>0.95089999999999986</v>
      </c>
      <c r="R85" s="77">
        <v>2.9099999999999997E-2</v>
      </c>
      <c r="S85" s="77">
        <v>2.9099999999999997E-2</v>
      </c>
      <c r="T85" s="77">
        <v>0</v>
      </c>
      <c r="U85" s="77">
        <v>0.02</v>
      </c>
      <c r="V85" s="77">
        <v>0</v>
      </c>
    </row>
    <row r="86" spans="1:22" x14ac:dyDescent="0.2">
      <c r="A86" s="17" t="s">
        <v>173</v>
      </c>
      <c r="B86" s="17" t="s">
        <v>177</v>
      </c>
      <c r="C86" s="17" t="s">
        <v>363</v>
      </c>
      <c r="D86" s="17">
        <v>294084</v>
      </c>
      <c r="E86" s="17">
        <v>208926.09612</v>
      </c>
      <c r="F86" s="17">
        <v>5881.68</v>
      </c>
      <c r="G86" s="17">
        <v>6343.3918800000001</v>
      </c>
      <c r="H86" s="17">
        <v>73035</v>
      </c>
      <c r="I86" s="40">
        <v>0</v>
      </c>
      <c r="J86" s="17">
        <v>106513.63421039999</v>
      </c>
      <c r="K86" s="17">
        <v>67275.801179100003</v>
      </c>
      <c r="L86" s="17">
        <v>64.264423500000007</v>
      </c>
      <c r="M86" s="17">
        <v>209779.56875519999</v>
      </c>
      <c r="N86" s="17">
        <v>48345.693965999999</v>
      </c>
      <c r="O86" s="77">
        <v>0.71042999999999989</v>
      </c>
      <c r="P86" s="77">
        <v>0.71042999999999989</v>
      </c>
      <c r="Q86" s="77">
        <v>0.71042999999999989</v>
      </c>
      <c r="R86" s="77">
        <v>2.1569999999999999E-2</v>
      </c>
      <c r="S86" s="77">
        <v>2.1569999999999999E-2</v>
      </c>
      <c r="T86" s="77">
        <v>0.24834741094381196</v>
      </c>
      <c r="U86" s="77">
        <v>0.02</v>
      </c>
      <c r="V86" s="77">
        <v>0</v>
      </c>
    </row>
    <row r="87" spans="1:22" x14ac:dyDescent="0.2">
      <c r="A87" s="17" t="s">
        <v>173</v>
      </c>
      <c r="B87" s="17" t="s">
        <v>178</v>
      </c>
      <c r="C87" s="42" t="s">
        <v>364</v>
      </c>
      <c r="D87" s="17">
        <v>224235</v>
      </c>
      <c r="E87" s="17">
        <v>167914.65158999999</v>
      </c>
      <c r="F87" s="17">
        <v>4484.7000000000007</v>
      </c>
      <c r="G87" s="17">
        <v>5110.01541</v>
      </c>
      <c r="H87" s="17">
        <v>34641</v>
      </c>
      <c r="I87" s="40">
        <v>12044.7</v>
      </c>
      <c r="J87" s="17">
        <v>85575.197476799993</v>
      </c>
      <c r="K87" s="17">
        <v>54039.374390900004</v>
      </c>
      <c r="L87" s="17">
        <v>51.652456799999996</v>
      </c>
      <c r="M87" s="17">
        <v>168567.92450640001</v>
      </c>
      <c r="N87" s="17">
        <v>37131.842029499996</v>
      </c>
      <c r="O87" s="77">
        <v>0.74883337387116189</v>
      </c>
      <c r="P87" s="77">
        <v>0.74883337387116189</v>
      </c>
      <c r="Q87" s="77">
        <v>0.74883337387116189</v>
      </c>
      <c r="R87" s="77">
        <v>2.2788661047561706E-2</v>
      </c>
      <c r="S87" s="77">
        <v>2.2788661047561706E-2</v>
      </c>
      <c r="T87" s="77">
        <v>0.15448524984948825</v>
      </c>
      <c r="U87" s="77">
        <v>2.0000000000000004E-2</v>
      </c>
      <c r="V87" s="77">
        <v>5.3714629741119804E-2</v>
      </c>
    </row>
    <row r="88" spans="1:22" x14ac:dyDescent="0.2">
      <c r="A88" s="17" t="s">
        <v>179</v>
      </c>
      <c r="B88" s="17" t="s">
        <v>180</v>
      </c>
      <c r="C88" s="17" t="s">
        <v>365</v>
      </c>
      <c r="D88" s="17">
        <v>1061640</v>
      </c>
      <c r="E88" s="17">
        <v>392477.69160000002</v>
      </c>
      <c r="F88" s="17">
        <v>21232.799999999999</v>
      </c>
      <c r="G88" s="17">
        <v>18376.988399999998</v>
      </c>
      <c r="H88" s="17">
        <v>45981</v>
      </c>
      <c r="I88" s="40">
        <v>583902</v>
      </c>
      <c r="J88" s="17">
        <v>206164.57381199999</v>
      </c>
      <c r="K88" s="17">
        <v>132325.2101764</v>
      </c>
      <c r="L88" s="17">
        <v>122.3401282</v>
      </c>
      <c r="M88" s="17">
        <v>395290.74513599998</v>
      </c>
      <c r="N88" s="17">
        <v>86045.499179999999</v>
      </c>
      <c r="O88" s="77">
        <v>0.36969000000000002</v>
      </c>
      <c r="P88" s="77">
        <v>0.36969000000000002</v>
      </c>
      <c r="Q88" s="77">
        <v>0.36969000000000002</v>
      </c>
      <c r="R88" s="77">
        <v>1.7309999999999999E-2</v>
      </c>
      <c r="S88" s="77">
        <v>1.7309999999999999E-2</v>
      </c>
      <c r="T88" s="77">
        <v>4.3311291963377414E-2</v>
      </c>
      <c r="U88" s="77">
        <v>0.02</v>
      </c>
      <c r="V88" s="77">
        <v>0.55000000000000004</v>
      </c>
    </row>
    <row r="89" spans="1:22" x14ac:dyDescent="0.2">
      <c r="A89" s="17" t="s">
        <v>179</v>
      </c>
      <c r="B89" s="17" t="s">
        <v>181</v>
      </c>
      <c r="C89" s="17" t="s">
        <v>366</v>
      </c>
      <c r="D89" s="17">
        <v>505008</v>
      </c>
      <c r="E89" s="17">
        <v>110116.9944</v>
      </c>
      <c r="F89" s="17">
        <v>10100.16</v>
      </c>
      <c r="G89" s="17">
        <v>5529.8375999999998</v>
      </c>
      <c r="H89" s="17">
        <v>126927</v>
      </c>
      <c r="I89" s="40">
        <v>252504</v>
      </c>
      <c r="J89" s="17">
        <v>58406.837723999997</v>
      </c>
      <c r="K89" s="17">
        <v>37682.339620300001</v>
      </c>
      <c r="L89" s="17">
        <v>34.418840800000005</v>
      </c>
      <c r="M89" s="17">
        <v>111368.674224</v>
      </c>
      <c r="N89" s="17">
        <v>32591.903039999997</v>
      </c>
      <c r="O89" s="77">
        <v>0.21804999999999999</v>
      </c>
      <c r="P89" s="77">
        <v>0.21804999999999999</v>
      </c>
      <c r="Q89" s="77">
        <v>0.21804999999999999</v>
      </c>
      <c r="R89" s="77">
        <v>1.095E-2</v>
      </c>
      <c r="S89" s="77">
        <v>1.095E-2</v>
      </c>
      <c r="T89" s="77">
        <v>0.25133661248930711</v>
      </c>
      <c r="U89" s="77">
        <v>0.02</v>
      </c>
      <c r="V89" s="77">
        <v>0.5</v>
      </c>
    </row>
    <row r="90" spans="1:22" x14ac:dyDescent="0.2">
      <c r="A90" s="17" t="s">
        <v>179</v>
      </c>
      <c r="B90" s="17" t="s">
        <v>182</v>
      </c>
      <c r="C90" s="17" t="s">
        <v>367</v>
      </c>
      <c r="D90" s="17">
        <v>305856</v>
      </c>
      <c r="E90" s="17">
        <v>244724.56127999999</v>
      </c>
      <c r="F90" s="17">
        <v>6117.12</v>
      </c>
      <c r="G90" s="17">
        <v>8524.2067200000001</v>
      </c>
      <c r="H90" s="17">
        <v>15876</v>
      </c>
      <c r="I90" s="40">
        <v>30585.600000000002</v>
      </c>
      <c r="J90" s="17">
        <v>125693.92157759999</v>
      </c>
      <c r="K90" s="17">
        <v>79710.999571499997</v>
      </c>
      <c r="L90" s="17">
        <v>75.549163000000007</v>
      </c>
      <c r="M90" s="17">
        <v>245665.24058879999</v>
      </c>
      <c r="N90" s="17">
        <v>51791.171904000003</v>
      </c>
      <c r="O90" s="77">
        <v>0.8001299999999999</v>
      </c>
      <c r="P90" s="77">
        <v>0.8001299999999999</v>
      </c>
      <c r="Q90" s="77">
        <v>0.8001299999999999</v>
      </c>
      <c r="R90" s="77">
        <v>2.7869999999999999E-2</v>
      </c>
      <c r="S90" s="77">
        <v>2.7869999999999999E-2</v>
      </c>
      <c r="T90" s="77">
        <v>5.190677966101695E-2</v>
      </c>
      <c r="U90" s="77">
        <v>0.02</v>
      </c>
      <c r="V90" s="77">
        <v>0.1</v>
      </c>
    </row>
    <row r="91" spans="1:22" x14ac:dyDescent="0.2">
      <c r="A91" s="17" t="s">
        <v>179</v>
      </c>
      <c r="B91" s="17" t="s">
        <v>183</v>
      </c>
      <c r="C91" s="17" t="s">
        <v>368</v>
      </c>
      <c r="D91" s="17">
        <v>303750</v>
      </c>
      <c r="E91" s="17">
        <v>235378.91250000001</v>
      </c>
      <c r="F91" s="17">
        <v>6075</v>
      </c>
      <c r="G91" s="17">
        <v>8228.5874999999996</v>
      </c>
      <c r="H91" s="17">
        <v>23787</v>
      </c>
      <c r="I91" s="40">
        <v>30375</v>
      </c>
      <c r="J91" s="17">
        <v>120937.55489999999</v>
      </c>
      <c r="K91" s="17">
        <v>76710.050730000003</v>
      </c>
      <c r="L91" s="17">
        <v>72.671562899999998</v>
      </c>
      <c r="M91" s="17">
        <v>236306.84579999998</v>
      </c>
      <c r="N91" s="17">
        <v>50436.347625000002</v>
      </c>
      <c r="O91" s="77">
        <v>0.77490999999999999</v>
      </c>
      <c r="P91" s="77">
        <v>0.77490999999999999</v>
      </c>
      <c r="Q91" s="77">
        <v>0.77490999999999999</v>
      </c>
      <c r="R91" s="77">
        <v>2.7089999999999999E-2</v>
      </c>
      <c r="S91" s="77">
        <v>2.7089999999999999E-2</v>
      </c>
      <c r="T91" s="77">
        <v>7.8311111111111109E-2</v>
      </c>
      <c r="U91" s="77">
        <v>0.02</v>
      </c>
      <c r="V91" s="77">
        <v>0.1</v>
      </c>
    </row>
    <row r="92" spans="1:22" x14ac:dyDescent="0.2">
      <c r="A92" s="17" t="s">
        <v>179</v>
      </c>
      <c r="B92" s="17" t="s">
        <v>184</v>
      </c>
      <c r="C92" s="17" t="s">
        <v>369</v>
      </c>
      <c r="D92" s="17">
        <v>285930</v>
      </c>
      <c r="E92" s="17">
        <v>269394.66810000001</v>
      </c>
      <c r="F92" s="17">
        <v>5718.6</v>
      </c>
      <c r="G92" s="17">
        <v>8243.3618999999999</v>
      </c>
      <c r="H92" s="17">
        <v>2673</v>
      </c>
      <c r="I92" s="40">
        <v>0</v>
      </c>
      <c r="J92" s="17">
        <v>137242.480572</v>
      </c>
      <c r="K92" s="17">
        <v>86646.931465600006</v>
      </c>
      <c r="L92" s="17">
        <v>82.8799286</v>
      </c>
      <c r="M92" s="17">
        <v>270280.17597600003</v>
      </c>
      <c r="N92" s="17">
        <v>55716.960104999998</v>
      </c>
      <c r="O92" s="77">
        <v>0.94217000000000017</v>
      </c>
      <c r="P92" s="77">
        <v>0.94217000000000017</v>
      </c>
      <c r="Q92" s="77">
        <v>0.94217000000000017</v>
      </c>
      <c r="R92" s="77">
        <v>2.8830000000000001E-2</v>
      </c>
      <c r="S92" s="77">
        <v>2.8830000000000001E-2</v>
      </c>
      <c r="T92" s="77">
        <v>9.3484419263456086E-3</v>
      </c>
      <c r="U92" s="77">
        <v>0.02</v>
      </c>
      <c r="V92" s="77">
        <v>0</v>
      </c>
    </row>
    <row r="93" spans="1:22" x14ac:dyDescent="0.2">
      <c r="A93" s="17" t="s">
        <v>179</v>
      </c>
      <c r="B93" s="17" t="s">
        <v>185</v>
      </c>
      <c r="C93" s="42" t="s">
        <v>370</v>
      </c>
      <c r="D93" s="17">
        <v>233793</v>
      </c>
      <c r="E93" s="17">
        <v>202653.50715000002</v>
      </c>
      <c r="F93" s="17">
        <v>4675.8599999999997</v>
      </c>
      <c r="G93" s="17">
        <v>6117.9178499999998</v>
      </c>
      <c r="H93" s="17">
        <v>5292</v>
      </c>
      <c r="I93" s="40">
        <v>15017.4</v>
      </c>
      <c r="J93" s="17">
        <v>103168.038204</v>
      </c>
      <c r="K93" s="17">
        <v>65108.943308399997</v>
      </c>
      <c r="L93" s="17">
        <v>62.326095500000001</v>
      </c>
      <c r="M93" s="17">
        <v>203353.89908399998</v>
      </c>
      <c r="N93" s="17">
        <v>42160.783027500001</v>
      </c>
      <c r="O93" s="77">
        <v>0.86680742002540723</v>
      </c>
      <c r="P93" s="77">
        <v>0.86680742002540723</v>
      </c>
      <c r="Q93" s="77">
        <v>0.86680742002540723</v>
      </c>
      <c r="R93" s="77">
        <v>2.6168096777918929E-2</v>
      </c>
      <c r="S93" s="77">
        <v>2.6168096777918929E-2</v>
      </c>
      <c r="T93" s="77">
        <v>2.2635408245755859E-2</v>
      </c>
      <c r="U93" s="77">
        <v>1.9999999999999997E-2</v>
      </c>
      <c r="V93" s="77">
        <v>6.4233745236170453E-2</v>
      </c>
    </row>
    <row r="94" spans="1:22" x14ac:dyDescent="0.2">
      <c r="A94" s="17" t="s">
        <v>179</v>
      </c>
      <c r="B94" s="17" t="s">
        <v>186</v>
      </c>
      <c r="C94" s="42" t="s">
        <v>371</v>
      </c>
      <c r="D94" s="17">
        <v>257202</v>
      </c>
      <c r="E94" s="17">
        <v>199992.99573000002</v>
      </c>
      <c r="F94" s="17">
        <v>5144.04</v>
      </c>
      <c r="G94" s="17">
        <v>5953.3112700000001</v>
      </c>
      <c r="H94" s="17">
        <v>16119</v>
      </c>
      <c r="I94" s="40">
        <v>29929.5</v>
      </c>
      <c r="J94" s="17">
        <v>101752.59357360001</v>
      </c>
      <c r="K94" s="17">
        <v>64194.838547499996</v>
      </c>
      <c r="L94" s="17">
        <v>61.486852800000008</v>
      </c>
      <c r="M94" s="17">
        <v>200736.54766079999</v>
      </c>
      <c r="N94" s="17">
        <v>42406.4157165</v>
      </c>
      <c r="O94" s="77">
        <v>0.77757169745958432</v>
      </c>
      <c r="P94" s="77">
        <v>0.77757169745958432</v>
      </c>
      <c r="Q94" s="77">
        <v>0.77757169745958432</v>
      </c>
      <c r="R94" s="77">
        <v>2.3146442368255301E-2</v>
      </c>
      <c r="S94" s="77">
        <v>2.3146442368255301E-2</v>
      </c>
      <c r="T94" s="77">
        <v>6.2670585765273984E-2</v>
      </c>
      <c r="U94" s="77">
        <v>0.02</v>
      </c>
      <c r="V94" s="77">
        <v>0.11636573588074743</v>
      </c>
    </row>
    <row r="95" spans="1:22" x14ac:dyDescent="0.2">
      <c r="A95" s="17" t="s">
        <v>179</v>
      </c>
      <c r="B95" s="17" t="s">
        <v>187</v>
      </c>
      <c r="C95" s="17" t="s">
        <v>372</v>
      </c>
      <c r="D95" s="17">
        <v>159894</v>
      </c>
      <c r="E95" s="17">
        <v>141656.49036</v>
      </c>
      <c r="F95" s="17">
        <v>3197.88</v>
      </c>
      <c r="G95" s="17">
        <v>4326.73164</v>
      </c>
      <c r="H95" s="17">
        <v>10692</v>
      </c>
      <c r="I95" s="40">
        <v>0</v>
      </c>
      <c r="J95" s="17">
        <v>72175.268635200002</v>
      </c>
      <c r="K95" s="17">
        <v>45570.639006999998</v>
      </c>
      <c r="L95" s="17">
        <v>43.579019699999996</v>
      </c>
      <c r="M95" s="17">
        <v>142144.03078559999</v>
      </c>
      <c r="N95" s="17">
        <v>29969.687178</v>
      </c>
      <c r="O95" s="77">
        <v>0.88594000000000006</v>
      </c>
      <c r="P95" s="77">
        <v>0.88594000000000006</v>
      </c>
      <c r="Q95" s="77">
        <v>0.88594000000000006</v>
      </c>
      <c r="R95" s="77">
        <v>2.7060000000000001E-2</v>
      </c>
      <c r="S95" s="77">
        <v>2.7060000000000001E-2</v>
      </c>
      <c r="T95" s="77">
        <v>6.6869300911854113E-2</v>
      </c>
      <c r="U95" s="77">
        <v>0.02</v>
      </c>
      <c r="V95" s="77">
        <v>0</v>
      </c>
    </row>
    <row r="96" spans="1:22" x14ac:dyDescent="0.2">
      <c r="A96" s="17" t="s">
        <v>188</v>
      </c>
      <c r="B96" s="17" t="s">
        <v>189</v>
      </c>
      <c r="C96" s="17" t="s">
        <v>373</v>
      </c>
      <c r="D96" s="17">
        <v>1514268</v>
      </c>
      <c r="E96" s="17">
        <v>746852.12028000003</v>
      </c>
      <c r="F96" s="17">
        <v>30285.360000000001</v>
      </c>
      <c r="G96" s="17">
        <v>31481.631720000001</v>
      </c>
      <c r="H96" s="17">
        <v>175770</v>
      </c>
      <c r="I96" s="40">
        <v>529993.79999999993</v>
      </c>
      <c r="J96" s="17">
        <v>389088.93512159999</v>
      </c>
      <c r="K96" s="17">
        <v>277182.55325930001</v>
      </c>
      <c r="L96" s="17">
        <v>231.9297766</v>
      </c>
      <c r="M96" s="17">
        <v>751119.37346879998</v>
      </c>
      <c r="N96" s="17">
        <v>168752.88473399999</v>
      </c>
      <c r="O96" s="77">
        <v>0.49320999999999998</v>
      </c>
      <c r="P96" s="77">
        <v>0.49320999999999998</v>
      </c>
      <c r="Q96" s="77">
        <v>0.49320999999999998</v>
      </c>
      <c r="R96" s="77">
        <v>2.0790000000000003E-2</v>
      </c>
      <c r="S96" s="77">
        <v>2.0790000000000003E-2</v>
      </c>
      <c r="T96" s="77">
        <v>0.11607588617074388</v>
      </c>
      <c r="U96" s="77">
        <v>0.02</v>
      </c>
      <c r="V96" s="77">
        <v>0.34999999999999992</v>
      </c>
    </row>
    <row r="97" spans="1:22" x14ac:dyDescent="0.2">
      <c r="A97" s="17" t="s">
        <v>188</v>
      </c>
      <c r="B97" s="17" t="s">
        <v>190</v>
      </c>
      <c r="C97" s="17" t="s">
        <v>374</v>
      </c>
      <c r="D97" s="17">
        <v>135324</v>
      </c>
      <c r="E97" s="17">
        <v>126181.51056</v>
      </c>
      <c r="F97" s="17">
        <v>2706.48</v>
      </c>
      <c r="G97" s="17">
        <v>3864.8534399999999</v>
      </c>
      <c r="H97" s="17">
        <v>2511</v>
      </c>
      <c r="I97" s="40">
        <v>0</v>
      </c>
      <c r="J97" s="17">
        <v>64288.689919199998</v>
      </c>
      <c r="K97" s="17">
        <v>248648.5855707</v>
      </c>
      <c r="L97" s="17">
        <v>38.820992699999998</v>
      </c>
      <c r="M97" s="17">
        <v>126599.6376576</v>
      </c>
      <c r="N97" s="17">
        <v>26189.177688</v>
      </c>
      <c r="O97" s="77">
        <v>0.93244000000000005</v>
      </c>
      <c r="P97" s="77">
        <v>0.93244000000000005</v>
      </c>
      <c r="Q97" s="77">
        <v>0.93244000000000005</v>
      </c>
      <c r="R97" s="77">
        <v>2.8559999999999999E-2</v>
      </c>
      <c r="S97" s="77">
        <v>2.8559999999999999E-2</v>
      </c>
      <c r="T97" s="77">
        <v>1.8555466879489228E-2</v>
      </c>
      <c r="U97" s="77">
        <v>0.02</v>
      </c>
      <c r="V97" s="77">
        <v>0</v>
      </c>
    </row>
    <row r="98" spans="1:22" x14ac:dyDescent="0.2">
      <c r="A98" s="17" t="s">
        <v>188</v>
      </c>
      <c r="B98" s="17" t="s">
        <v>191</v>
      </c>
      <c r="C98" s="42" t="s">
        <v>375</v>
      </c>
      <c r="D98" s="17">
        <v>158814</v>
      </c>
      <c r="E98" s="17">
        <v>151016.23259999999</v>
      </c>
      <c r="F98" s="17">
        <v>3176.2799999999997</v>
      </c>
      <c r="G98" s="17">
        <v>4621.4874</v>
      </c>
      <c r="H98" s="17">
        <v>0</v>
      </c>
      <c r="I98" s="40">
        <v>0</v>
      </c>
      <c r="J98" s="17">
        <v>76932.677880000003</v>
      </c>
      <c r="K98" s="17">
        <v>48570.0093892</v>
      </c>
      <c r="L98" s="17">
        <v>46.460622600000001</v>
      </c>
      <c r="M98" s="17">
        <v>151509.19125600002</v>
      </c>
      <c r="N98" s="17">
        <v>31125.161789999998</v>
      </c>
      <c r="O98" s="77">
        <v>0.95089999999999986</v>
      </c>
      <c r="P98" s="77">
        <v>0.95089999999999986</v>
      </c>
      <c r="Q98" s="77">
        <v>0.95089999999999986</v>
      </c>
      <c r="R98" s="77">
        <v>2.9100000000000001E-2</v>
      </c>
      <c r="S98" s="77">
        <v>2.9100000000000001E-2</v>
      </c>
      <c r="T98" s="77">
        <v>0</v>
      </c>
      <c r="U98" s="77">
        <v>0.02</v>
      </c>
      <c r="V98" s="77">
        <v>0</v>
      </c>
    </row>
    <row r="99" spans="1:22" x14ac:dyDescent="0.2">
      <c r="A99" s="17" t="s">
        <v>188</v>
      </c>
      <c r="B99" s="17" t="s">
        <v>192</v>
      </c>
      <c r="C99" s="17" t="s">
        <v>376</v>
      </c>
      <c r="D99" s="17">
        <v>308853</v>
      </c>
      <c r="E99" s="17">
        <v>263429.98929</v>
      </c>
      <c r="F99" s="17">
        <v>6177.06</v>
      </c>
      <c r="G99" s="17">
        <v>8051.7977099999998</v>
      </c>
      <c r="H99" s="17">
        <v>31320</v>
      </c>
      <c r="I99" s="40">
        <v>0</v>
      </c>
      <c r="J99" s="17">
        <v>134245.4250168</v>
      </c>
      <c r="K99" s="17">
        <v>84770.295067500003</v>
      </c>
      <c r="L99" s="17">
        <v>81.042705000000012</v>
      </c>
      <c r="M99" s="17">
        <v>264363.76401839999</v>
      </c>
      <c r="N99" s="17">
        <v>56562.235834500003</v>
      </c>
      <c r="O99" s="77">
        <v>0.85293000000000008</v>
      </c>
      <c r="P99" s="77">
        <v>0.85293000000000008</v>
      </c>
      <c r="Q99" s="77">
        <v>0.85293000000000008</v>
      </c>
      <c r="R99" s="77">
        <v>2.6069999999999996E-2</v>
      </c>
      <c r="S99" s="77">
        <v>2.6069999999999996E-2</v>
      </c>
      <c r="T99" s="77">
        <v>0.10140746568756009</v>
      </c>
      <c r="U99" s="77">
        <v>0.02</v>
      </c>
      <c r="V99" s="77">
        <v>0</v>
      </c>
    </row>
    <row r="100" spans="1:22" x14ac:dyDescent="0.2">
      <c r="A100" s="17" t="s">
        <v>188</v>
      </c>
      <c r="B100" s="17" t="s">
        <v>193</v>
      </c>
      <c r="C100" s="42" t="s">
        <v>377</v>
      </c>
      <c r="D100" s="17">
        <v>324783</v>
      </c>
      <c r="E100" s="17">
        <v>301628.6667</v>
      </c>
      <c r="F100" s="17">
        <v>6495.66</v>
      </c>
      <c r="G100" s="17">
        <v>9228.2733000000007</v>
      </c>
      <c r="H100" s="17">
        <v>0</v>
      </c>
      <c r="I100" s="40">
        <v>7430.4000000000005</v>
      </c>
      <c r="J100" s="17">
        <v>153657.7911</v>
      </c>
      <c r="K100" s="17">
        <v>97008.339227699995</v>
      </c>
      <c r="L100" s="17">
        <v>92.796447700000002</v>
      </c>
      <c r="M100" s="17">
        <v>302627.87665200001</v>
      </c>
      <c r="N100" s="17">
        <v>62177.661854999998</v>
      </c>
      <c r="O100" s="77">
        <v>0.92870829661651011</v>
      </c>
      <c r="P100" s="77">
        <v>0.92870829661651011</v>
      </c>
      <c r="Q100" s="77">
        <v>0.92870829661651011</v>
      </c>
      <c r="R100" s="77">
        <v>2.8413658658242583E-2</v>
      </c>
      <c r="S100" s="77">
        <v>2.8413658658242583E-2</v>
      </c>
      <c r="T100" s="77">
        <v>0</v>
      </c>
      <c r="U100" s="77">
        <v>0.02</v>
      </c>
      <c r="V100" s="77">
        <v>2.2878044725247317E-2</v>
      </c>
    </row>
    <row r="101" spans="1:22" x14ac:dyDescent="0.2">
      <c r="A101" s="17" t="s">
        <v>188</v>
      </c>
      <c r="B101" s="17" t="s">
        <v>194</v>
      </c>
      <c r="C101" s="17" t="s">
        <v>378</v>
      </c>
      <c r="D101" s="17">
        <v>198396</v>
      </c>
      <c r="E101" s="17">
        <v>188654.75640000001</v>
      </c>
      <c r="F101" s="17">
        <v>3967.92</v>
      </c>
      <c r="G101" s="17">
        <v>5773.3235999999997</v>
      </c>
      <c r="H101" s="17">
        <v>0</v>
      </c>
      <c r="I101" s="40">
        <v>0</v>
      </c>
      <c r="J101" s="17">
        <v>96106.990319999997</v>
      </c>
      <c r="K101" s="17">
        <v>60675.353449900002</v>
      </c>
      <c r="L101" s="17">
        <v>58.040233900000004</v>
      </c>
      <c r="M101" s="17">
        <v>189270.57758399998</v>
      </c>
      <c r="N101" s="17">
        <v>38882.640059999998</v>
      </c>
      <c r="O101" s="77">
        <v>0.95090000000000008</v>
      </c>
      <c r="P101" s="77">
        <v>0.95090000000000008</v>
      </c>
      <c r="Q101" s="77">
        <v>0.95090000000000008</v>
      </c>
      <c r="R101" s="77">
        <v>2.9100000000000001E-2</v>
      </c>
      <c r="S101" s="77">
        <v>2.9100000000000001E-2</v>
      </c>
      <c r="T101" s="77">
        <v>0</v>
      </c>
      <c r="U101" s="77">
        <v>0.02</v>
      </c>
      <c r="V101" s="77">
        <v>0</v>
      </c>
    </row>
    <row r="102" spans="1:22" x14ac:dyDescent="0.2">
      <c r="A102" s="17" t="s">
        <v>188</v>
      </c>
      <c r="B102" s="17" t="s">
        <v>195</v>
      </c>
      <c r="C102" s="17" t="s">
        <v>379</v>
      </c>
      <c r="D102" s="17">
        <v>187839</v>
      </c>
      <c r="E102" s="17">
        <v>176970.63545999999</v>
      </c>
      <c r="F102" s="17">
        <v>3756.78</v>
      </c>
      <c r="G102" s="17">
        <v>5421.0335400000004</v>
      </c>
      <c r="H102" s="17">
        <v>1647</v>
      </c>
      <c r="I102" s="40">
        <v>0</v>
      </c>
      <c r="J102" s="17">
        <v>90162.664747200004</v>
      </c>
      <c r="K102" s="17">
        <v>56925.341118200005</v>
      </c>
      <c r="L102" s="17">
        <v>54.4469007</v>
      </c>
      <c r="M102" s="17">
        <v>177552.54326159999</v>
      </c>
      <c r="N102" s="17">
        <v>36594.707282999996</v>
      </c>
      <c r="O102" s="77">
        <v>0.94213999999999998</v>
      </c>
      <c r="P102" s="77">
        <v>0.94213999999999998</v>
      </c>
      <c r="Q102" s="77">
        <v>0.94213999999999998</v>
      </c>
      <c r="R102" s="77">
        <v>2.886E-2</v>
      </c>
      <c r="S102" s="77">
        <v>2.886E-2</v>
      </c>
      <c r="T102" s="77">
        <v>8.7681471898806967E-3</v>
      </c>
      <c r="U102" s="77">
        <v>0.02</v>
      </c>
      <c r="V102" s="77">
        <v>0</v>
      </c>
    </row>
    <row r="103" spans="1:22" x14ac:dyDescent="0.2">
      <c r="A103" s="17" t="s">
        <v>188</v>
      </c>
      <c r="B103" s="17" t="s">
        <v>196</v>
      </c>
      <c r="C103" s="17" t="s">
        <v>380</v>
      </c>
      <c r="D103" s="17">
        <v>139806</v>
      </c>
      <c r="E103" s="17">
        <v>132941.52540000001</v>
      </c>
      <c r="F103" s="17">
        <v>2796.12</v>
      </c>
      <c r="G103" s="17">
        <v>4068.3546000000001</v>
      </c>
      <c r="H103" s="17">
        <v>0</v>
      </c>
      <c r="I103" s="40">
        <v>0</v>
      </c>
      <c r="J103" s="17">
        <v>67724.822520000002</v>
      </c>
      <c r="K103" s="17">
        <v>42756.801873100005</v>
      </c>
      <c r="L103" s="17">
        <v>40.899881800000003</v>
      </c>
      <c r="M103" s="17">
        <v>133375.483224</v>
      </c>
      <c r="N103" s="17">
        <v>27399.878910000003</v>
      </c>
      <c r="O103" s="77">
        <v>0.95090000000000008</v>
      </c>
      <c r="P103" s="77">
        <v>0.95090000000000008</v>
      </c>
      <c r="Q103" s="77">
        <v>0.95090000000000008</v>
      </c>
      <c r="R103" s="77">
        <v>2.9100000000000001E-2</v>
      </c>
      <c r="S103" s="77">
        <v>2.9100000000000001E-2</v>
      </c>
      <c r="T103" s="77">
        <v>0</v>
      </c>
      <c r="U103" s="77">
        <v>0.02</v>
      </c>
      <c r="V103" s="77">
        <v>0</v>
      </c>
    </row>
    <row r="104" spans="1:22" x14ac:dyDescent="0.2">
      <c r="A104" s="17" t="s">
        <v>197</v>
      </c>
      <c r="B104" s="17" t="s">
        <v>198</v>
      </c>
      <c r="C104" s="42" t="s">
        <v>278</v>
      </c>
      <c r="D104" s="17">
        <v>1133487</v>
      </c>
      <c r="E104" s="17">
        <v>813396.58596000005</v>
      </c>
      <c r="F104" s="17">
        <v>22669.74</v>
      </c>
      <c r="G104" s="17">
        <v>27278.600039999998</v>
      </c>
      <c r="H104" s="17">
        <v>39042</v>
      </c>
      <c r="I104" s="40">
        <v>231125.4</v>
      </c>
      <c r="J104" s="17">
        <v>416743.13002320001</v>
      </c>
      <c r="K104" s="17">
        <v>263929.71713060001</v>
      </c>
      <c r="L104" s="17">
        <v>250.84136789999999</v>
      </c>
      <c r="M104" s="17">
        <v>816702.31154160004</v>
      </c>
      <c r="N104" s="17">
        <v>171175.310478</v>
      </c>
      <c r="O104" s="77">
        <v>0.71760557109168432</v>
      </c>
      <c r="P104" s="77">
        <v>0.71760557109168432</v>
      </c>
      <c r="Q104" s="77">
        <v>0.71760557109168432</v>
      </c>
      <c r="R104" s="77">
        <v>2.4066089897810911E-2</v>
      </c>
      <c r="S104" s="77">
        <v>2.4066089897810911E-2</v>
      </c>
      <c r="T104" s="77">
        <v>3.4444153307448606E-2</v>
      </c>
      <c r="U104" s="77">
        <v>0.02</v>
      </c>
      <c r="V104" s="77">
        <v>0.20390652914413665</v>
      </c>
    </row>
    <row r="105" spans="1:22" x14ac:dyDescent="0.2">
      <c r="A105" s="17" t="s">
        <v>197</v>
      </c>
      <c r="B105" s="17" t="s">
        <v>199</v>
      </c>
      <c r="C105" s="17" t="s">
        <v>381</v>
      </c>
      <c r="D105" s="17">
        <v>248940</v>
      </c>
      <c r="E105" s="17">
        <v>236717.046</v>
      </c>
      <c r="F105" s="17">
        <v>4978.8</v>
      </c>
      <c r="G105" s="17">
        <v>7244.1540000000005</v>
      </c>
      <c r="H105" s="17">
        <v>0</v>
      </c>
      <c r="I105" s="40">
        <v>0</v>
      </c>
      <c r="J105" s="17">
        <v>120591.5148</v>
      </c>
      <c r="K105" s="17">
        <v>76133.20070880001</v>
      </c>
      <c r="L105" s="17">
        <v>72.826749699999993</v>
      </c>
      <c r="M105" s="17">
        <v>237489.75576</v>
      </c>
      <c r="N105" s="17">
        <v>48788.505899999996</v>
      </c>
      <c r="O105" s="77">
        <v>0.95090000000000008</v>
      </c>
      <c r="P105" s="77">
        <v>0.95090000000000008</v>
      </c>
      <c r="Q105" s="77">
        <v>0.95090000000000008</v>
      </c>
      <c r="R105" s="77">
        <v>2.9100000000000001E-2</v>
      </c>
      <c r="S105" s="77">
        <v>2.9100000000000001E-2</v>
      </c>
      <c r="T105" s="77">
        <v>0</v>
      </c>
      <c r="U105" s="77">
        <v>0.02</v>
      </c>
      <c r="V105" s="77">
        <v>0</v>
      </c>
    </row>
    <row r="106" spans="1:22" x14ac:dyDescent="0.2">
      <c r="A106" s="17" t="s">
        <v>197</v>
      </c>
      <c r="B106" s="17" t="s">
        <v>200</v>
      </c>
      <c r="C106" s="17" t="s">
        <v>382</v>
      </c>
      <c r="D106" s="17">
        <v>107730</v>
      </c>
      <c r="E106" s="17">
        <v>102440.45699999999</v>
      </c>
      <c r="F106" s="17">
        <v>2154.6</v>
      </c>
      <c r="G106" s="17">
        <v>3134.9430000000002</v>
      </c>
      <c r="H106" s="17">
        <v>0</v>
      </c>
      <c r="I106" s="40">
        <v>0</v>
      </c>
      <c r="J106" s="17">
        <v>52186.566599999998</v>
      </c>
      <c r="K106" s="17">
        <v>32947.014189599999</v>
      </c>
      <c r="L106" s="17">
        <v>31.516131400000003</v>
      </c>
      <c r="M106" s="17">
        <v>102774.85092000001</v>
      </c>
      <c r="N106" s="17">
        <v>21113.464050000002</v>
      </c>
      <c r="O106" s="77">
        <v>0.95089999999999986</v>
      </c>
      <c r="P106" s="77">
        <v>0.95089999999999986</v>
      </c>
      <c r="Q106" s="77">
        <v>0.95089999999999986</v>
      </c>
      <c r="R106" s="77">
        <v>2.9100000000000004E-2</v>
      </c>
      <c r="S106" s="77">
        <v>2.9100000000000004E-2</v>
      </c>
      <c r="T106" s="77">
        <v>0</v>
      </c>
      <c r="U106" s="77">
        <v>0.02</v>
      </c>
      <c r="V106" s="77">
        <v>0</v>
      </c>
    </row>
    <row r="107" spans="1:22" x14ac:dyDescent="0.2">
      <c r="A107" s="17" t="s">
        <v>197</v>
      </c>
      <c r="B107" s="17" t="s">
        <v>201</v>
      </c>
      <c r="C107" s="17" t="s">
        <v>383</v>
      </c>
      <c r="D107" s="17">
        <v>256230</v>
      </c>
      <c r="E107" s="17">
        <v>243649.10699999999</v>
      </c>
      <c r="F107" s="17">
        <v>5124.6000000000004</v>
      </c>
      <c r="G107" s="17">
        <v>7456.2929999999997</v>
      </c>
      <c r="H107" s="17">
        <v>0</v>
      </c>
      <c r="I107" s="40">
        <v>0</v>
      </c>
      <c r="J107" s="17">
        <v>124122.9366</v>
      </c>
      <c r="K107" s="17">
        <v>78362.6979096</v>
      </c>
      <c r="L107" s="17">
        <v>74.959420299999991</v>
      </c>
      <c r="M107" s="17">
        <v>244444.44492000001</v>
      </c>
      <c r="N107" s="17">
        <v>50217.236550000001</v>
      </c>
      <c r="O107" s="77">
        <v>0.95090000000000008</v>
      </c>
      <c r="P107" s="77">
        <v>0.95090000000000008</v>
      </c>
      <c r="Q107" s="77">
        <v>0.95090000000000008</v>
      </c>
      <c r="R107" s="77">
        <v>2.9099999999999997E-2</v>
      </c>
      <c r="S107" s="77">
        <v>2.9099999999999997E-2</v>
      </c>
      <c r="T107" s="77">
        <v>0</v>
      </c>
      <c r="U107" s="77">
        <v>2.0000000000000004E-2</v>
      </c>
      <c r="V107" s="77">
        <v>0</v>
      </c>
    </row>
    <row r="108" spans="1:22" x14ac:dyDescent="0.2">
      <c r="A108" s="17" t="s">
        <v>197</v>
      </c>
      <c r="B108" s="17" t="s">
        <v>202</v>
      </c>
      <c r="C108" s="17" t="s">
        <v>384</v>
      </c>
      <c r="D108" s="17">
        <v>321732</v>
      </c>
      <c r="E108" s="17">
        <v>201320.58168</v>
      </c>
      <c r="F108" s="17">
        <v>6434.64</v>
      </c>
      <c r="G108" s="17">
        <v>6196.5583200000001</v>
      </c>
      <c r="H108" s="17">
        <v>85212</v>
      </c>
      <c r="I108" s="40">
        <v>22521.24</v>
      </c>
      <c r="J108" s="17">
        <v>102744.16565760001</v>
      </c>
      <c r="K108" s="17">
        <v>64933.021600700005</v>
      </c>
      <c r="L108" s="17">
        <v>61.9461339</v>
      </c>
      <c r="M108" s="17">
        <v>202226.68889280001</v>
      </c>
      <c r="N108" s="17">
        <v>47706.946164000001</v>
      </c>
      <c r="O108" s="77">
        <v>0.62574000000000007</v>
      </c>
      <c r="P108" s="77">
        <v>0.62574000000000007</v>
      </c>
      <c r="Q108" s="77">
        <v>0.62574000000000007</v>
      </c>
      <c r="R108" s="77">
        <v>1.9260000000000003E-2</v>
      </c>
      <c r="S108" s="77">
        <v>1.9260000000000003E-2</v>
      </c>
      <c r="T108" s="77">
        <v>0.26485397784491438</v>
      </c>
      <c r="U108" s="77">
        <v>0.02</v>
      </c>
      <c r="V108" s="77">
        <v>7.0000000000000007E-2</v>
      </c>
    </row>
    <row r="109" spans="1:22" x14ac:dyDescent="0.2">
      <c r="A109" s="17" t="s">
        <v>203</v>
      </c>
      <c r="B109" s="17" t="s">
        <v>204</v>
      </c>
      <c r="C109" s="17" t="s">
        <v>385</v>
      </c>
      <c r="D109" s="17">
        <v>385263</v>
      </c>
      <c r="E109" s="17">
        <v>264301.97589</v>
      </c>
      <c r="F109" s="17">
        <v>7705.26</v>
      </c>
      <c r="G109" s="17">
        <v>8078.9651100000001</v>
      </c>
      <c r="H109" s="17">
        <v>8694</v>
      </c>
      <c r="I109" s="40">
        <v>96315.75</v>
      </c>
      <c r="J109" s="17">
        <v>134655.5684088</v>
      </c>
      <c r="K109" s="17">
        <v>85016.659219900001</v>
      </c>
      <c r="L109" s="17">
        <v>81.311263499999995</v>
      </c>
      <c r="M109" s="17">
        <v>265376.0223144</v>
      </c>
      <c r="N109" s="17">
        <v>55244.292664500004</v>
      </c>
      <c r="O109" s="77">
        <v>0.68603000000000014</v>
      </c>
      <c r="P109" s="77">
        <v>0.68603000000000014</v>
      </c>
      <c r="Q109" s="77">
        <v>0.68603000000000014</v>
      </c>
      <c r="R109" s="77">
        <v>2.0969999999999999E-2</v>
      </c>
      <c r="S109" s="77">
        <v>2.0969999999999999E-2</v>
      </c>
      <c r="T109" s="77">
        <v>2.2566402691148645E-2</v>
      </c>
      <c r="U109" s="77">
        <v>0.02</v>
      </c>
      <c r="V109" s="77">
        <v>0.25</v>
      </c>
    </row>
    <row r="110" spans="1:22" x14ac:dyDescent="0.2">
      <c r="A110" s="17" t="s">
        <v>203</v>
      </c>
      <c r="B110" s="17" t="s">
        <v>205</v>
      </c>
      <c r="C110" s="17" t="s">
        <v>386</v>
      </c>
      <c r="D110" s="17">
        <v>489942</v>
      </c>
      <c r="E110" s="17">
        <v>310422.35178000003</v>
      </c>
      <c r="F110" s="17">
        <v>9798.84</v>
      </c>
      <c r="G110" s="17">
        <v>9509.7742199999993</v>
      </c>
      <c r="H110" s="17">
        <v>37746</v>
      </c>
      <c r="I110" s="40">
        <v>122485.5</v>
      </c>
      <c r="J110" s="17">
        <v>158221.75728960001</v>
      </c>
      <c r="K110" s="17">
        <v>99920.4975519</v>
      </c>
      <c r="L110" s="17">
        <v>95.505346000000003</v>
      </c>
      <c r="M110" s="17">
        <v>311768.32862879999</v>
      </c>
      <c r="N110" s="17">
        <v>66896.418968999991</v>
      </c>
      <c r="O110" s="77">
        <v>0.6335900000000001</v>
      </c>
      <c r="P110" s="77">
        <v>0.6335900000000001</v>
      </c>
      <c r="Q110" s="77">
        <v>0.6335900000000001</v>
      </c>
      <c r="R110" s="77">
        <v>1.9409999999999997E-2</v>
      </c>
      <c r="S110" s="77">
        <v>1.9409999999999997E-2</v>
      </c>
      <c r="T110" s="77">
        <v>7.7041772291414082E-2</v>
      </c>
      <c r="U110" s="77">
        <v>0.02</v>
      </c>
      <c r="V110" s="77">
        <v>0.25</v>
      </c>
    </row>
    <row r="111" spans="1:22" x14ac:dyDescent="0.2">
      <c r="A111" s="17" t="s">
        <v>203</v>
      </c>
      <c r="B111" s="17" t="s">
        <v>206</v>
      </c>
      <c r="C111" s="17" t="s">
        <v>387</v>
      </c>
      <c r="D111" s="17">
        <v>592056</v>
      </c>
      <c r="E111" s="17">
        <v>378880.31663999998</v>
      </c>
      <c r="F111" s="17">
        <v>11841.12</v>
      </c>
      <c r="G111" s="17">
        <v>12468.699360000001</v>
      </c>
      <c r="H111" s="17">
        <v>11529</v>
      </c>
      <c r="I111" s="40">
        <v>177616.8</v>
      </c>
      <c r="J111" s="17">
        <v>193882.88958480002</v>
      </c>
      <c r="K111" s="17">
        <v>122707.12032250001</v>
      </c>
      <c r="L111" s="17">
        <v>116.78269719999999</v>
      </c>
      <c r="M111" s="17">
        <v>380532.26485440001</v>
      </c>
      <c r="N111" s="17">
        <v>79317.487871999998</v>
      </c>
      <c r="O111" s="77">
        <v>0.63993999999999995</v>
      </c>
      <c r="P111" s="77">
        <v>0.63993999999999995</v>
      </c>
      <c r="Q111" s="77">
        <v>0.63993999999999995</v>
      </c>
      <c r="R111" s="77">
        <v>2.1059999999999999E-2</v>
      </c>
      <c r="S111" s="77">
        <v>2.1059999999999999E-2</v>
      </c>
      <c r="T111" s="77">
        <v>1.9472820138635535E-2</v>
      </c>
      <c r="U111" s="77">
        <v>0.02</v>
      </c>
      <c r="V111" s="77">
        <v>0.3</v>
      </c>
    </row>
    <row r="112" spans="1:22" x14ac:dyDescent="0.2">
      <c r="A112" s="17" t="s">
        <v>203</v>
      </c>
      <c r="B112" s="17" t="s">
        <v>207</v>
      </c>
      <c r="C112" s="17" t="s">
        <v>388</v>
      </c>
      <c r="D112" s="17">
        <v>1329426</v>
      </c>
      <c r="E112" s="17">
        <v>588271.005</v>
      </c>
      <c r="F112" s="17">
        <v>26588.52</v>
      </c>
      <c r="G112" s="17">
        <v>21935.528999999999</v>
      </c>
      <c r="H112" s="17">
        <v>94878</v>
      </c>
      <c r="I112" s="40">
        <v>598241.70000000007</v>
      </c>
      <c r="J112" s="17">
        <v>303658.61299199995</v>
      </c>
      <c r="K112" s="17">
        <v>193095.57027599998</v>
      </c>
      <c r="L112" s="17">
        <v>181.96842749999999</v>
      </c>
      <c r="M112" s="17">
        <v>591765.46380000003</v>
      </c>
      <c r="N112" s="17">
        <v>129595.24178999999</v>
      </c>
      <c r="O112" s="77">
        <v>0.4425</v>
      </c>
      <c r="P112" s="77">
        <v>0.4425</v>
      </c>
      <c r="Q112" s="77">
        <v>0.4425</v>
      </c>
      <c r="R112" s="77">
        <v>1.6500000000000001E-2</v>
      </c>
      <c r="S112" s="77">
        <v>1.6500000000000001E-2</v>
      </c>
      <c r="T112" s="77">
        <v>7.1367642877452384E-2</v>
      </c>
      <c r="U112" s="77">
        <v>0.02</v>
      </c>
      <c r="V112" s="77">
        <v>0.45000000000000007</v>
      </c>
    </row>
    <row r="113" spans="1:22" x14ac:dyDescent="0.2">
      <c r="A113" s="17" t="s">
        <v>203</v>
      </c>
      <c r="B113" s="17" t="s">
        <v>208</v>
      </c>
      <c r="C113" s="17" t="s">
        <v>389</v>
      </c>
      <c r="D113" s="17">
        <v>359235</v>
      </c>
      <c r="E113" s="17">
        <v>310943.03895000002</v>
      </c>
      <c r="F113" s="17">
        <v>7184.7</v>
      </c>
      <c r="G113" s="17">
        <v>9494.5810500000007</v>
      </c>
      <c r="H113" s="17">
        <v>31509</v>
      </c>
      <c r="I113" s="40">
        <v>0</v>
      </c>
      <c r="J113" s="17">
        <v>158439.70202400003</v>
      </c>
      <c r="K113" s="17">
        <v>100041.2735115</v>
      </c>
      <c r="L113" s="17">
        <v>95.657436700000005</v>
      </c>
      <c r="M113" s="17">
        <v>312032.34169199999</v>
      </c>
      <c r="N113" s="17">
        <v>66367.232347500001</v>
      </c>
      <c r="O113" s="77">
        <v>0.86557000000000006</v>
      </c>
      <c r="P113" s="77">
        <v>0.86557000000000006</v>
      </c>
      <c r="Q113" s="77">
        <v>0.86557000000000006</v>
      </c>
      <c r="R113" s="77">
        <v>2.6430000000000002E-2</v>
      </c>
      <c r="S113" s="77">
        <v>2.6430000000000002E-2</v>
      </c>
      <c r="T113" s="77">
        <v>8.7711386696730551E-2</v>
      </c>
      <c r="U113" s="77">
        <v>0.02</v>
      </c>
      <c r="V113" s="77">
        <v>0</v>
      </c>
    </row>
    <row r="114" spans="1:22" x14ac:dyDescent="0.2">
      <c r="A114" s="17" t="s">
        <v>203</v>
      </c>
      <c r="B114" s="17" t="s">
        <v>209</v>
      </c>
      <c r="C114" s="17" t="s">
        <v>390</v>
      </c>
      <c r="D114" s="17">
        <v>557388</v>
      </c>
      <c r="E114" s="17">
        <v>513226.14876000001</v>
      </c>
      <c r="F114" s="17">
        <v>11147.76</v>
      </c>
      <c r="G114" s="17">
        <v>15735.063239999999</v>
      </c>
      <c r="H114" s="17">
        <v>17226</v>
      </c>
      <c r="I114" s="40">
        <v>0</v>
      </c>
      <c r="J114" s="17">
        <v>261512.4804912</v>
      </c>
      <c r="K114" s="17">
        <v>165121.8441785</v>
      </c>
      <c r="L114" s="17">
        <v>157.9029578</v>
      </c>
      <c r="M114" s="17">
        <v>514943.77440960001</v>
      </c>
      <c r="N114" s="17">
        <v>107031.173958</v>
      </c>
      <c r="O114" s="77">
        <v>0.92076999999999998</v>
      </c>
      <c r="P114" s="77">
        <v>0.92076999999999998</v>
      </c>
      <c r="Q114" s="77">
        <v>0.92076999999999998</v>
      </c>
      <c r="R114" s="77">
        <v>2.8229999999999998E-2</v>
      </c>
      <c r="S114" s="77">
        <v>2.8229999999999998E-2</v>
      </c>
      <c r="T114" s="77">
        <v>3.0904863398566171E-2</v>
      </c>
      <c r="U114" s="77">
        <v>0.02</v>
      </c>
      <c r="V114" s="77">
        <v>0</v>
      </c>
    </row>
    <row r="115" spans="1:22" x14ac:dyDescent="0.2">
      <c r="A115" s="17" t="s">
        <v>203</v>
      </c>
      <c r="B115" s="17" t="s">
        <v>210</v>
      </c>
      <c r="C115" s="17" t="s">
        <v>391</v>
      </c>
      <c r="D115" s="17">
        <v>216243</v>
      </c>
      <c r="E115" s="17">
        <v>202269.37734000001</v>
      </c>
      <c r="F115" s="17">
        <v>4324.8599999999997</v>
      </c>
      <c r="G115" s="17">
        <v>6188.8746600000004</v>
      </c>
      <c r="H115" s="17">
        <v>3537</v>
      </c>
      <c r="I115" s="40">
        <v>0</v>
      </c>
      <c r="J115" s="17">
        <v>103047.8783328</v>
      </c>
      <c r="K115" s="17">
        <v>65059.273401499995</v>
      </c>
      <c r="L115" s="17">
        <v>62.228552800000003</v>
      </c>
      <c r="M115" s="17">
        <v>202937.85854640001</v>
      </c>
      <c r="N115" s="17">
        <v>41944.723587</v>
      </c>
      <c r="O115" s="77">
        <v>0.9353800000000001</v>
      </c>
      <c r="P115" s="77">
        <v>0.9353800000000001</v>
      </c>
      <c r="Q115" s="77">
        <v>0.9353800000000001</v>
      </c>
      <c r="R115" s="77">
        <v>2.862E-2</v>
      </c>
      <c r="S115" s="77">
        <v>2.862E-2</v>
      </c>
      <c r="T115" s="77">
        <v>1.6356598826320391E-2</v>
      </c>
      <c r="U115" s="77">
        <v>1.9999999999999997E-2</v>
      </c>
      <c r="V115" s="77">
        <v>0</v>
      </c>
    </row>
    <row r="116" spans="1:22" x14ac:dyDescent="0.2">
      <c r="A116" s="17" t="s">
        <v>203</v>
      </c>
      <c r="B116" s="17" t="s">
        <v>211</v>
      </c>
      <c r="C116" s="17" t="s">
        <v>392</v>
      </c>
      <c r="D116" s="17">
        <v>147204</v>
      </c>
      <c r="E116" s="17">
        <v>111879.45612</v>
      </c>
      <c r="F116" s="17">
        <v>2944.08</v>
      </c>
      <c r="G116" s="17">
        <v>3528.4798799999999</v>
      </c>
      <c r="H116" s="17">
        <v>28836</v>
      </c>
      <c r="I116" s="40">
        <v>0</v>
      </c>
      <c r="J116" s="17">
        <v>57146.155430400002</v>
      </c>
      <c r="K116" s="17">
        <v>36131.751647100005</v>
      </c>
      <c r="L116" s="17">
        <v>34.446326200000001</v>
      </c>
      <c r="M116" s="17">
        <v>112317.7054752</v>
      </c>
      <c r="N116" s="17">
        <v>25164.492966000002</v>
      </c>
      <c r="O116" s="77">
        <v>0.76002999999999998</v>
      </c>
      <c r="P116" s="77">
        <v>0.76002999999999998</v>
      </c>
      <c r="Q116" s="77">
        <v>0.76002999999999998</v>
      </c>
      <c r="R116" s="77">
        <v>2.3970000000000002E-2</v>
      </c>
      <c r="S116" s="77">
        <v>2.3970000000000002E-2</v>
      </c>
      <c r="T116" s="77">
        <v>0.19589141599413062</v>
      </c>
      <c r="U116" s="77">
        <v>0.02</v>
      </c>
      <c r="V116" s="77">
        <v>0</v>
      </c>
    </row>
    <row r="117" spans="1:22" x14ac:dyDescent="0.2">
      <c r="A117" s="17" t="s">
        <v>203</v>
      </c>
      <c r="B117" s="17" t="s">
        <v>212</v>
      </c>
      <c r="C117" s="17" t="s">
        <v>393</v>
      </c>
      <c r="D117" s="17">
        <v>200043</v>
      </c>
      <c r="E117" s="17">
        <v>151874.64603</v>
      </c>
      <c r="F117" s="17">
        <v>4000.86</v>
      </c>
      <c r="G117" s="17">
        <v>4759.02297</v>
      </c>
      <c r="H117" s="17">
        <v>39447</v>
      </c>
      <c r="I117" s="40">
        <v>0</v>
      </c>
      <c r="J117" s="17">
        <v>77545.954281600003</v>
      </c>
      <c r="K117" s="17">
        <v>49019.840085299998</v>
      </c>
      <c r="L117" s="17">
        <v>46.752651700000001</v>
      </c>
      <c r="M117" s="17">
        <v>152468.86916880001</v>
      </c>
      <c r="N117" s="17">
        <v>34177.581571499999</v>
      </c>
      <c r="O117" s="77">
        <v>0.75921000000000005</v>
      </c>
      <c r="P117" s="77">
        <v>0.75921000000000005</v>
      </c>
      <c r="Q117" s="77">
        <v>0.75921000000000005</v>
      </c>
      <c r="R117" s="77">
        <v>2.3789999999999999E-2</v>
      </c>
      <c r="S117" s="77">
        <v>2.3789999999999999E-2</v>
      </c>
      <c r="T117" s="77">
        <v>0.19719260359022811</v>
      </c>
      <c r="U117" s="77">
        <v>0.02</v>
      </c>
      <c r="V117" s="77">
        <v>0</v>
      </c>
    </row>
    <row r="118" spans="1:22" x14ac:dyDescent="0.2">
      <c r="A118" s="17" t="s">
        <v>213</v>
      </c>
      <c r="B118" s="17" t="s">
        <v>214</v>
      </c>
      <c r="C118" s="17" t="s">
        <v>394</v>
      </c>
      <c r="D118" s="17">
        <v>1585845</v>
      </c>
      <c r="E118" s="17">
        <v>652051.88864999998</v>
      </c>
      <c r="F118" s="17">
        <v>31716.9</v>
      </c>
      <c r="G118" s="17">
        <v>21932.236349999999</v>
      </c>
      <c r="H118" s="17">
        <v>245889</v>
      </c>
      <c r="I118" s="40">
        <v>634338</v>
      </c>
      <c r="J118" s="17">
        <v>334540.32868799998</v>
      </c>
      <c r="K118" s="17">
        <v>212037.57040569998</v>
      </c>
      <c r="L118" s="17">
        <v>201.10256939999999</v>
      </c>
      <c r="M118" s="17">
        <v>656104.07300400001</v>
      </c>
      <c r="N118" s="17">
        <v>153441.94898250001</v>
      </c>
      <c r="O118" s="77">
        <v>0.41116999999999998</v>
      </c>
      <c r="P118" s="77">
        <v>0.41116999999999998</v>
      </c>
      <c r="Q118" s="77">
        <v>0.41116999999999998</v>
      </c>
      <c r="R118" s="77">
        <v>1.3829999999999999E-2</v>
      </c>
      <c r="S118" s="77">
        <v>1.3829999999999999E-2</v>
      </c>
      <c r="T118" s="77">
        <v>0.15505235379245763</v>
      </c>
      <c r="U118" s="77">
        <v>0.02</v>
      </c>
      <c r="V118" s="77">
        <v>0.4</v>
      </c>
    </row>
    <row r="119" spans="1:22" x14ac:dyDescent="0.2">
      <c r="A119" s="17" t="s">
        <v>213</v>
      </c>
      <c r="B119" s="17" t="s">
        <v>215</v>
      </c>
      <c r="C119" s="17" t="s">
        <v>395</v>
      </c>
      <c r="D119" s="17">
        <v>900315</v>
      </c>
      <c r="E119" s="17">
        <v>483298.09515000001</v>
      </c>
      <c r="F119" s="17">
        <v>18006.3</v>
      </c>
      <c r="G119" s="17">
        <v>15476.414849999999</v>
      </c>
      <c r="H119" s="17">
        <v>113589</v>
      </c>
      <c r="I119" s="40">
        <v>270094.5</v>
      </c>
      <c r="J119" s="17">
        <v>247080.36160800001</v>
      </c>
      <c r="K119" s="17">
        <v>156297.42989889998</v>
      </c>
      <c r="L119" s="17">
        <v>148.8607566</v>
      </c>
      <c r="M119" s="17">
        <v>485709.19844399998</v>
      </c>
      <c r="N119" s="17">
        <v>108342.3538575</v>
      </c>
      <c r="O119" s="77">
        <v>0.53681000000000001</v>
      </c>
      <c r="P119" s="77">
        <v>0.53681000000000001</v>
      </c>
      <c r="Q119" s="77">
        <v>0.53681000000000001</v>
      </c>
      <c r="R119" s="77">
        <v>1.7189999999999997E-2</v>
      </c>
      <c r="S119" s="77">
        <v>1.7189999999999997E-2</v>
      </c>
      <c r="T119" s="77">
        <v>0.12616584195531563</v>
      </c>
      <c r="U119" s="77">
        <v>0.02</v>
      </c>
      <c r="V119" s="77">
        <v>0.3</v>
      </c>
    </row>
    <row r="120" spans="1:22" x14ac:dyDescent="0.2">
      <c r="A120" s="17" t="s">
        <v>213</v>
      </c>
      <c r="B120" s="17" t="s">
        <v>216</v>
      </c>
      <c r="C120" s="17" t="s">
        <v>396</v>
      </c>
      <c r="D120" s="17">
        <v>247644</v>
      </c>
      <c r="E120" s="17">
        <v>143881.16399999999</v>
      </c>
      <c r="F120" s="17">
        <v>4952.88</v>
      </c>
      <c r="G120" s="17">
        <v>4457.5919999999996</v>
      </c>
      <c r="H120" s="17">
        <v>39798</v>
      </c>
      <c r="I120" s="40">
        <v>54481.68</v>
      </c>
      <c r="J120" s="17">
        <v>73422.781128000002</v>
      </c>
      <c r="K120" s="17">
        <v>46399.075387199999</v>
      </c>
      <c r="L120" s="17">
        <v>44.279363799999999</v>
      </c>
      <c r="M120" s="17">
        <v>144555.81624000001</v>
      </c>
      <c r="N120" s="17">
        <v>32627.13696</v>
      </c>
      <c r="O120" s="77">
        <v>0.58099999999999996</v>
      </c>
      <c r="P120" s="77">
        <v>0.58099999999999996</v>
      </c>
      <c r="Q120" s="77">
        <v>0.58099999999999996</v>
      </c>
      <c r="R120" s="77">
        <v>1.7999999999999999E-2</v>
      </c>
      <c r="S120" s="77">
        <v>1.7999999999999999E-2</v>
      </c>
      <c r="T120" s="77">
        <v>0.16070649803750545</v>
      </c>
      <c r="U120" s="77">
        <v>0.02</v>
      </c>
      <c r="V120" s="77">
        <v>0.22</v>
      </c>
    </row>
    <row r="121" spans="1:22" x14ac:dyDescent="0.2">
      <c r="A121" s="17" t="s">
        <v>213</v>
      </c>
      <c r="B121" s="17" t="s">
        <v>217</v>
      </c>
      <c r="C121" s="17" t="s">
        <v>397</v>
      </c>
      <c r="D121" s="17">
        <v>318600</v>
      </c>
      <c r="E121" s="17">
        <v>207873.75599999999</v>
      </c>
      <c r="F121" s="17">
        <v>6372</v>
      </c>
      <c r="G121" s="17">
        <v>6862.6440000000002</v>
      </c>
      <c r="H121" s="17">
        <v>97524</v>
      </c>
      <c r="I121" s="40">
        <v>0</v>
      </c>
      <c r="J121" s="17">
        <v>106549.89912</v>
      </c>
      <c r="K121" s="17">
        <v>67498.679116800005</v>
      </c>
      <c r="L121" s="17">
        <v>64.078606999999991</v>
      </c>
      <c r="M121" s="17">
        <v>208805.35535999999</v>
      </c>
      <c r="N121" s="17">
        <v>49987.135799999996</v>
      </c>
      <c r="O121" s="77">
        <v>0.65245999999999993</v>
      </c>
      <c r="P121" s="77">
        <v>0.65245999999999993</v>
      </c>
      <c r="Q121" s="77">
        <v>0.65245999999999993</v>
      </c>
      <c r="R121" s="77">
        <v>2.154E-2</v>
      </c>
      <c r="S121" s="77">
        <v>2.154E-2</v>
      </c>
      <c r="T121" s="77">
        <v>0.30610169491525424</v>
      </c>
      <c r="U121" s="77">
        <v>0.02</v>
      </c>
      <c r="V121" s="77">
        <v>0</v>
      </c>
    </row>
    <row r="122" spans="1:22" x14ac:dyDescent="0.2">
      <c r="A122" s="17" t="s">
        <v>213</v>
      </c>
      <c r="B122" s="17" t="s">
        <v>218</v>
      </c>
      <c r="C122" s="17" t="s">
        <v>398</v>
      </c>
      <c r="D122" s="17">
        <v>204201</v>
      </c>
      <c r="E122" s="17">
        <v>140396.35553999999</v>
      </c>
      <c r="F122" s="17">
        <v>4084.02</v>
      </c>
      <c r="G122" s="17">
        <v>4177.9524600000004</v>
      </c>
      <c r="H122" s="17">
        <v>55458</v>
      </c>
      <c r="I122" s="40">
        <v>0</v>
      </c>
      <c r="J122" s="17">
        <v>71505.98207279999</v>
      </c>
      <c r="K122" s="17">
        <v>45140.225266500005</v>
      </c>
      <c r="L122" s="17">
        <v>43.163915899999999</v>
      </c>
      <c r="M122" s="17">
        <v>140981.8067784</v>
      </c>
      <c r="N122" s="17">
        <v>32937.531417000006</v>
      </c>
      <c r="O122" s="77">
        <v>0.68753999999999993</v>
      </c>
      <c r="P122" s="77">
        <v>0.68753999999999993</v>
      </c>
      <c r="Q122" s="77">
        <v>0.68753999999999993</v>
      </c>
      <c r="R122" s="77">
        <v>2.0460000000000002E-2</v>
      </c>
      <c r="S122" s="77">
        <v>2.0460000000000002E-2</v>
      </c>
      <c r="T122" s="77">
        <v>0.27158534972894355</v>
      </c>
      <c r="U122" s="77">
        <v>0.02</v>
      </c>
      <c r="V122" s="77">
        <v>0</v>
      </c>
    </row>
    <row r="123" spans="1:22" x14ac:dyDescent="0.2">
      <c r="A123" s="17" t="s">
        <v>213</v>
      </c>
      <c r="B123" s="17" t="s">
        <v>219</v>
      </c>
      <c r="C123" s="17" t="s">
        <v>399</v>
      </c>
      <c r="D123" s="17">
        <v>315927</v>
      </c>
      <c r="E123" s="17">
        <v>190848.34143</v>
      </c>
      <c r="F123" s="17">
        <v>6318.54</v>
      </c>
      <c r="G123" s="17">
        <v>5658.2525699999997</v>
      </c>
      <c r="H123" s="17">
        <v>113184</v>
      </c>
      <c r="I123" s="40">
        <v>0</v>
      </c>
      <c r="J123" s="17">
        <v>97247.967357600006</v>
      </c>
      <c r="K123" s="17">
        <v>61407.9927905</v>
      </c>
      <c r="L123" s="17">
        <v>58.669887099999997</v>
      </c>
      <c r="M123" s="17">
        <v>191732.8435128</v>
      </c>
      <c r="N123" s="17">
        <v>47509.405051500005</v>
      </c>
      <c r="O123" s="77">
        <v>0.60409000000000002</v>
      </c>
      <c r="P123" s="77">
        <v>0.60409000000000002</v>
      </c>
      <c r="Q123" s="77">
        <v>0.60409000000000002</v>
      </c>
      <c r="R123" s="77">
        <v>1.7909999999999999E-2</v>
      </c>
      <c r="S123" s="77">
        <v>1.7909999999999999E-2</v>
      </c>
      <c r="T123" s="77">
        <v>0.35825997777967694</v>
      </c>
      <c r="U123" s="77">
        <v>0.02</v>
      </c>
      <c r="V123" s="77">
        <v>0</v>
      </c>
    </row>
    <row r="124" spans="1:22" x14ac:dyDescent="0.2">
      <c r="A124" s="17" t="s">
        <v>213</v>
      </c>
      <c r="B124" s="17" t="s">
        <v>220</v>
      </c>
      <c r="C124" s="42" t="s">
        <v>400</v>
      </c>
      <c r="D124" s="17">
        <v>330318</v>
      </c>
      <c r="E124" s="17">
        <v>215681.64840000001</v>
      </c>
      <c r="F124" s="17">
        <v>6606.36</v>
      </c>
      <c r="G124" s="17">
        <v>6459.2315999999992</v>
      </c>
      <c r="H124" s="17">
        <v>79326</v>
      </c>
      <c r="I124" s="40">
        <v>22185.899999999998</v>
      </c>
      <c r="J124" s="17">
        <v>109880.08430399999</v>
      </c>
      <c r="K124" s="17">
        <v>69375.295091500011</v>
      </c>
      <c r="L124" s="17">
        <v>66.320139499999996</v>
      </c>
      <c r="M124" s="17">
        <v>216612.564984</v>
      </c>
      <c r="N124" s="17">
        <v>50213.018340000002</v>
      </c>
      <c r="O124" s="77">
        <v>0.65295154487493878</v>
      </c>
      <c r="P124" s="77">
        <v>0.65295154487493878</v>
      </c>
      <c r="Q124" s="77">
        <v>0.65295154487493878</v>
      </c>
      <c r="R124" s="77">
        <v>1.9554585581167235E-2</v>
      </c>
      <c r="S124" s="77">
        <v>1.9554585581167235E-2</v>
      </c>
      <c r="T124" s="77">
        <v>0.24015040052313225</v>
      </c>
      <c r="U124" s="77">
        <v>0.02</v>
      </c>
      <c r="V124" s="77">
        <v>6.7165277096615988E-2</v>
      </c>
    </row>
    <row r="125" spans="1:22" x14ac:dyDescent="0.2">
      <c r="A125" s="17" t="s">
        <v>213</v>
      </c>
      <c r="B125" s="17" t="s">
        <v>221</v>
      </c>
      <c r="C125" s="17" t="s">
        <v>401</v>
      </c>
      <c r="D125" s="17">
        <v>191700</v>
      </c>
      <c r="E125" s="17">
        <v>121894.36199999999</v>
      </c>
      <c r="F125" s="17">
        <v>3834</v>
      </c>
      <c r="G125" s="17">
        <v>3669.1379999999999</v>
      </c>
      <c r="H125" s="17">
        <v>33453</v>
      </c>
      <c r="I125" s="40">
        <v>28755</v>
      </c>
      <c r="J125" s="17">
        <v>62098.504740000004</v>
      </c>
      <c r="K125" s="17">
        <v>39206.497413599995</v>
      </c>
      <c r="L125" s="17">
        <v>37.486071899999999</v>
      </c>
      <c r="M125" s="17">
        <v>122426.40672</v>
      </c>
      <c r="N125" s="17">
        <v>27580.454099999999</v>
      </c>
      <c r="O125" s="77">
        <v>0.63585999999999998</v>
      </c>
      <c r="P125" s="77">
        <v>0.63585999999999998</v>
      </c>
      <c r="Q125" s="77">
        <v>0.63585999999999998</v>
      </c>
      <c r="R125" s="77">
        <v>1.9140000000000001E-2</v>
      </c>
      <c r="S125" s="77">
        <v>1.9140000000000001E-2</v>
      </c>
      <c r="T125" s="77">
        <v>0.17450704225352112</v>
      </c>
      <c r="U125" s="77">
        <v>0.02</v>
      </c>
      <c r="V125" s="77">
        <v>0.15</v>
      </c>
    </row>
    <row r="126" spans="1:22" x14ac:dyDescent="0.2">
      <c r="A126" s="17" t="s">
        <v>222</v>
      </c>
      <c r="B126" s="17" t="s">
        <v>223</v>
      </c>
      <c r="C126" s="17" t="s">
        <v>402</v>
      </c>
      <c r="D126" s="17">
        <v>238491</v>
      </c>
      <c r="E126" s="17">
        <v>186795.69084</v>
      </c>
      <c r="F126" s="17">
        <v>4769.82</v>
      </c>
      <c r="G126" s="17">
        <v>5666.5461599999999</v>
      </c>
      <c r="H126" s="17">
        <v>24462</v>
      </c>
      <c r="I126" s="40">
        <v>16694.370000000003</v>
      </c>
      <c r="J126" s="17">
        <v>95155.802848799998</v>
      </c>
      <c r="K126" s="17">
        <v>60074.318600300001</v>
      </c>
      <c r="L126" s="17">
        <v>57.4559298</v>
      </c>
      <c r="M126" s="17">
        <v>187494.81002639999</v>
      </c>
      <c r="N126" s="17">
        <v>40289.349131999996</v>
      </c>
      <c r="O126" s="77">
        <v>0.78323999999999994</v>
      </c>
      <c r="P126" s="77">
        <v>0.78323999999999994</v>
      </c>
      <c r="Q126" s="77">
        <v>0.78323999999999994</v>
      </c>
      <c r="R126" s="77">
        <v>2.3760000000000003E-2</v>
      </c>
      <c r="S126" s="77">
        <v>2.3760000000000003E-2</v>
      </c>
      <c r="T126" s="77">
        <v>0.10256990829842635</v>
      </c>
      <c r="U126" s="77">
        <v>0.02</v>
      </c>
      <c r="V126" s="77">
        <v>7.0000000000000007E-2</v>
      </c>
    </row>
    <row r="127" spans="1:22" x14ac:dyDescent="0.2">
      <c r="A127" s="17" t="s">
        <v>222</v>
      </c>
      <c r="B127" s="17" t="s">
        <v>224</v>
      </c>
      <c r="C127" s="17" t="s">
        <v>403</v>
      </c>
      <c r="D127" s="17">
        <v>1395576</v>
      </c>
      <c r="E127" s="17">
        <v>771334.85519999999</v>
      </c>
      <c r="F127" s="17">
        <v>27911.52</v>
      </c>
      <c r="G127" s="17">
        <v>25539.040799999999</v>
      </c>
      <c r="H127" s="17">
        <v>152064</v>
      </c>
      <c r="I127" s="40">
        <v>418672.8</v>
      </c>
      <c r="J127" s="17">
        <v>395089.28841599997</v>
      </c>
      <c r="K127" s="17">
        <v>250184.6227065</v>
      </c>
      <c r="L127" s="17">
        <v>237.7886512</v>
      </c>
      <c r="M127" s="17">
        <v>775124.65987200011</v>
      </c>
      <c r="N127" s="17">
        <v>170904.0006</v>
      </c>
      <c r="O127" s="77">
        <v>0.55269999999999997</v>
      </c>
      <c r="P127" s="77">
        <v>0.55269999999999997</v>
      </c>
      <c r="Q127" s="77">
        <v>0.55269999999999997</v>
      </c>
      <c r="R127" s="77">
        <v>1.83E-2</v>
      </c>
      <c r="S127" s="77">
        <v>1.83E-2</v>
      </c>
      <c r="T127" s="77">
        <v>0.10896146107413714</v>
      </c>
      <c r="U127" s="77">
        <v>0.02</v>
      </c>
      <c r="V127" s="77">
        <v>0.3</v>
      </c>
    </row>
    <row r="128" spans="1:22" x14ac:dyDescent="0.2">
      <c r="A128" s="17" t="s">
        <v>222</v>
      </c>
      <c r="B128" s="17" t="s">
        <v>225</v>
      </c>
      <c r="C128" s="17" t="s">
        <v>404</v>
      </c>
      <c r="D128" s="17">
        <v>75816</v>
      </c>
      <c r="E128" s="17">
        <v>72093.434399999998</v>
      </c>
      <c r="F128" s="17">
        <v>1516.32</v>
      </c>
      <c r="G128" s="17">
        <v>2206.2456000000002</v>
      </c>
      <c r="H128" s="17">
        <v>0</v>
      </c>
      <c r="I128" s="40">
        <v>0</v>
      </c>
      <c r="J128" s="17">
        <v>36726.786719999996</v>
      </c>
      <c r="K128" s="17">
        <v>23186.770888300001</v>
      </c>
      <c r="L128" s="17">
        <v>22.179773600000001</v>
      </c>
      <c r="M128" s="17">
        <v>72328.767264000009</v>
      </c>
      <c r="N128" s="17">
        <v>14858.798760000001</v>
      </c>
      <c r="O128" s="77">
        <v>0.95089999999999986</v>
      </c>
      <c r="P128" s="77">
        <v>0.95089999999999986</v>
      </c>
      <c r="Q128" s="77">
        <v>0.95089999999999986</v>
      </c>
      <c r="R128" s="77">
        <v>2.9100000000000001E-2</v>
      </c>
      <c r="S128" s="77">
        <v>2.9100000000000001E-2</v>
      </c>
      <c r="T128" s="77">
        <v>0</v>
      </c>
      <c r="U128" s="77">
        <v>0.02</v>
      </c>
      <c r="V128" s="77">
        <v>0</v>
      </c>
    </row>
    <row r="129" spans="1:22" x14ac:dyDescent="0.2">
      <c r="A129" s="17" t="s">
        <v>222</v>
      </c>
      <c r="B129" s="17" t="s">
        <v>226</v>
      </c>
      <c r="C129" s="17" t="s">
        <v>405</v>
      </c>
      <c r="D129" s="17">
        <v>170991</v>
      </c>
      <c r="E129" s="17">
        <v>162595.3419</v>
      </c>
      <c r="F129" s="17">
        <v>3419.82</v>
      </c>
      <c r="G129" s="17">
        <v>4975.8380999999999</v>
      </c>
      <c r="H129" s="17">
        <v>0</v>
      </c>
      <c r="I129" s="40">
        <v>0</v>
      </c>
      <c r="J129" s="17">
        <v>82831.460219999994</v>
      </c>
      <c r="K129" s="17">
        <v>52294.095454299997</v>
      </c>
      <c r="L129" s="17">
        <v>50.0229724</v>
      </c>
      <c r="M129" s="17">
        <v>163126.09796399999</v>
      </c>
      <c r="N129" s="17">
        <v>33511.671134999997</v>
      </c>
      <c r="O129" s="77">
        <v>0.95090000000000008</v>
      </c>
      <c r="P129" s="77">
        <v>0.95090000000000008</v>
      </c>
      <c r="Q129" s="77">
        <v>0.95090000000000008</v>
      </c>
      <c r="R129" s="77">
        <v>2.9100000000000001E-2</v>
      </c>
      <c r="S129" s="77">
        <v>2.9100000000000001E-2</v>
      </c>
      <c r="T129" s="77">
        <v>0</v>
      </c>
      <c r="U129" s="77">
        <v>0.02</v>
      </c>
      <c r="V129" s="77">
        <v>0</v>
      </c>
    </row>
    <row r="130" spans="1:22" x14ac:dyDescent="0.2">
      <c r="A130" s="17" t="s">
        <v>222</v>
      </c>
      <c r="B130" s="17" t="s">
        <v>227</v>
      </c>
      <c r="C130" s="42" t="s">
        <v>279</v>
      </c>
      <c r="D130" s="17">
        <v>435240</v>
      </c>
      <c r="E130" s="17">
        <v>354852.27306000004</v>
      </c>
      <c r="F130" s="17">
        <v>8704.7999999999993</v>
      </c>
      <c r="G130" s="17">
        <v>10846.121940000001</v>
      </c>
      <c r="H130" s="17">
        <v>51219</v>
      </c>
      <c r="I130" s="40">
        <v>9570.15</v>
      </c>
      <c r="J130" s="17">
        <v>180851.0729112</v>
      </c>
      <c r="K130" s="17">
        <v>114205.8049555</v>
      </c>
      <c r="L130" s="17">
        <v>109.1682855</v>
      </c>
      <c r="M130" s="17">
        <v>356150.97113759996</v>
      </c>
      <c r="N130" s="17">
        <v>76860.667503000004</v>
      </c>
      <c r="O130" s="77">
        <v>0.81530252977667506</v>
      </c>
      <c r="P130" s="77">
        <v>0.81530252977667506</v>
      </c>
      <c r="Q130" s="77">
        <v>0.81530252977667506</v>
      </c>
      <c r="R130" s="77">
        <v>2.4919864764267993E-2</v>
      </c>
      <c r="S130" s="77">
        <v>2.4919864764267993E-2</v>
      </c>
      <c r="T130" s="77">
        <v>0.11767990074441688</v>
      </c>
      <c r="U130" s="77">
        <v>1.9999999999999997E-2</v>
      </c>
      <c r="V130" s="77">
        <v>2.1988213399503721E-2</v>
      </c>
    </row>
    <row r="131" spans="1:22" x14ac:dyDescent="0.2">
      <c r="A131" s="17" t="s">
        <v>222</v>
      </c>
      <c r="B131" s="17" t="s">
        <v>228</v>
      </c>
      <c r="C131" s="42" t="s">
        <v>406</v>
      </c>
      <c r="D131" s="17">
        <v>255177</v>
      </c>
      <c r="E131" s="17">
        <v>179769.39741000001</v>
      </c>
      <c r="F131" s="17">
        <v>5103.54</v>
      </c>
      <c r="G131" s="17">
        <v>5533.06059</v>
      </c>
      <c r="H131" s="17">
        <v>64827</v>
      </c>
      <c r="I131" s="40">
        <v>0</v>
      </c>
      <c r="J131" s="17">
        <v>91724.524027200008</v>
      </c>
      <c r="K131" s="17">
        <v>57961.031620100002</v>
      </c>
      <c r="L131" s="17">
        <v>55.314732999999997</v>
      </c>
      <c r="M131" s="17">
        <v>180511.6940136</v>
      </c>
      <c r="N131" s="17">
        <v>41754.010450500005</v>
      </c>
      <c r="O131" s="77">
        <v>0.7044890307903926</v>
      </c>
      <c r="P131" s="77">
        <v>0.7044890307903926</v>
      </c>
      <c r="Q131" s="77">
        <v>0.7044890307903926</v>
      </c>
      <c r="R131" s="77">
        <v>2.1683226113638768E-2</v>
      </c>
      <c r="S131" s="77">
        <v>2.1683226113638768E-2</v>
      </c>
      <c r="T131" s="77">
        <v>0.25404719077346316</v>
      </c>
      <c r="U131" s="77">
        <v>0.02</v>
      </c>
      <c r="V131" s="77">
        <v>0</v>
      </c>
    </row>
    <row r="132" spans="1:22" x14ac:dyDescent="0.2">
      <c r="A132" s="17" t="s">
        <v>222</v>
      </c>
      <c r="B132" s="17" t="s">
        <v>229</v>
      </c>
      <c r="C132" s="42" t="s">
        <v>280</v>
      </c>
      <c r="D132" s="17">
        <v>240948</v>
      </c>
      <c r="E132" s="17">
        <v>227296.20059999998</v>
      </c>
      <c r="F132" s="17">
        <v>4818.96</v>
      </c>
      <c r="G132" s="17">
        <v>6955.2593999999999</v>
      </c>
      <c r="H132" s="17">
        <v>1836</v>
      </c>
      <c r="I132" s="40">
        <v>0</v>
      </c>
      <c r="J132" s="17">
        <v>115794.875808</v>
      </c>
      <c r="K132" s="17">
        <v>73105.921867599987</v>
      </c>
      <c r="L132" s="17">
        <v>69.928254300000006</v>
      </c>
      <c r="M132" s="17">
        <v>228042.584496</v>
      </c>
      <c r="N132" s="17">
        <v>46979.850150000006</v>
      </c>
      <c r="O132" s="77">
        <v>0.94334130434782604</v>
      </c>
      <c r="P132" s="77">
        <v>0.94334130434782604</v>
      </c>
      <c r="Q132" s="77">
        <v>0.94334130434782604</v>
      </c>
      <c r="R132" s="77">
        <v>2.8866225907664723E-2</v>
      </c>
      <c r="S132" s="77">
        <v>2.8866225907664723E-2</v>
      </c>
      <c r="T132" s="77">
        <v>7.6199013895114302E-3</v>
      </c>
      <c r="U132" s="77">
        <v>0.02</v>
      </c>
      <c r="V132" s="77">
        <v>0</v>
      </c>
    </row>
    <row r="133" spans="1:22" x14ac:dyDescent="0.2">
      <c r="A133" s="17" t="s">
        <v>222</v>
      </c>
      <c r="B133" s="17" t="s">
        <v>230</v>
      </c>
      <c r="C133" s="42" t="s">
        <v>407</v>
      </c>
      <c r="D133" s="17">
        <v>218403</v>
      </c>
      <c r="E133" s="17">
        <v>207679.41269999999</v>
      </c>
      <c r="F133" s="17">
        <v>4368.0599999999995</v>
      </c>
      <c r="G133" s="17">
        <v>6355.5272999999997</v>
      </c>
      <c r="H133" s="17">
        <v>0</v>
      </c>
      <c r="I133" s="40">
        <v>0</v>
      </c>
      <c r="J133" s="17">
        <v>105798.78126</v>
      </c>
      <c r="K133" s="17">
        <v>66794.084656400009</v>
      </c>
      <c r="L133" s="17">
        <v>63.893229699999999</v>
      </c>
      <c r="M133" s="17">
        <v>208357.335612</v>
      </c>
      <c r="N133" s="17">
        <v>42803.711954999999</v>
      </c>
      <c r="O133" s="77">
        <v>0.95090000000000008</v>
      </c>
      <c r="P133" s="77">
        <v>0.95090000000000008</v>
      </c>
      <c r="Q133" s="77">
        <v>0.95090000000000008</v>
      </c>
      <c r="R133" s="77">
        <v>2.9099999999999997E-2</v>
      </c>
      <c r="S133" s="77">
        <v>2.9099999999999997E-2</v>
      </c>
      <c r="T133" s="77">
        <v>0</v>
      </c>
      <c r="U133" s="77">
        <v>1.9999999999999997E-2</v>
      </c>
      <c r="V133" s="77">
        <v>0</v>
      </c>
    </row>
    <row r="134" spans="1:22" x14ac:dyDescent="0.2">
      <c r="A134" s="17" t="s">
        <v>222</v>
      </c>
      <c r="B134" s="17" t="s">
        <v>231</v>
      </c>
      <c r="C134" s="17" t="s">
        <v>408</v>
      </c>
      <c r="D134" s="17">
        <v>142803</v>
      </c>
      <c r="E134" s="17">
        <v>130523.37003000001</v>
      </c>
      <c r="F134" s="17">
        <v>2856.06</v>
      </c>
      <c r="G134" s="17">
        <v>3997.0559699999999</v>
      </c>
      <c r="H134" s="17">
        <v>5373</v>
      </c>
      <c r="I134" s="40">
        <v>0</v>
      </c>
      <c r="J134" s="17">
        <v>66504.951201599994</v>
      </c>
      <c r="K134" s="17">
        <v>41991.035212499999</v>
      </c>
      <c r="L134" s="17">
        <v>40.156620699999998</v>
      </c>
      <c r="M134" s="17">
        <v>130962.4392888</v>
      </c>
      <c r="N134" s="17">
        <v>27291.351721499999</v>
      </c>
      <c r="O134" s="77">
        <v>0.9140100000000001</v>
      </c>
      <c r="P134" s="77">
        <v>0.9140100000000001</v>
      </c>
      <c r="Q134" s="77">
        <v>0.9140100000000001</v>
      </c>
      <c r="R134" s="77">
        <v>2.7990000000000001E-2</v>
      </c>
      <c r="S134" s="77">
        <v>2.7990000000000001E-2</v>
      </c>
      <c r="T134" s="77">
        <v>3.7625259973529966E-2</v>
      </c>
      <c r="U134" s="77">
        <v>0.02</v>
      </c>
      <c r="V134" s="77">
        <v>0</v>
      </c>
    </row>
    <row r="135" spans="1:22" x14ac:dyDescent="0.2">
      <c r="A135" s="17" t="s">
        <v>222</v>
      </c>
      <c r="B135" s="17" t="s">
        <v>232</v>
      </c>
      <c r="C135" s="17" t="s">
        <v>409</v>
      </c>
      <c r="D135" s="17">
        <v>129330</v>
      </c>
      <c r="E135" s="17">
        <v>122979.897</v>
      </c>
      <c r="F135" s="17">
        <v>2586.6</v>
      </c>
      <c r="G135" s="17">
        <v>3763.5030000000002</v>
      </c>
      <c r="H135" s="17">
        <v>0</v>
      </c>
      <c r="I135" s="40">
        <v>0</v>
      </c>
      <c r="J135" s="17">
        <v>62650.0386</v>
      </c>
      <c r="K135" s="17">
        <v>39552.931821599996</v>
      </c>
      <c r="L135" s="17">
        <v>37.835155199999996</v>
      </c>
      <c r="M135" s="17">
        <v>123381.33732000001</v>
      </c>
      <c r="N135" s="17">
        <v>25346.74005</v>
      </c>
      <c r="O135" s="77">
        <v>0.95089999999999986</v>
      </c>
      <c r="P135" s="77">
        <v>0.95089999999999986</v>
      </c>
      <c r="Q135" s="77">
        <v>0.95089999999999986</v>
      </c>
      <c r="R135" s="77">
        <v>2.9099999999999997E-2</v>
      </c>
      <c r="S135" s="77">
        <v>2.9099999999999997E-2</v>
      </c>
      <c r="T135" s="77">
        <v>0</v>
      </c>
      <c r="U135" s="77">
        <v>0.02</v>
      </c>
      <c r="V135" s="77">
        <v>0</v>
      </c>
    </row>
    <row r="136" spans="1:22" x14ac:dyDescent="0.2">
      <c r="A136" s="17" t="s">
        <v>233</v>
      </c>
      <c r="B136" s="17" t="s">
        <v>234</v>
      </c>
      <c r="C136" s="17" t="s">
        <v>410</v>
      </c>
      <c r="D136" s="17">
        <v>606609</v>
      </c>
      <c r="E136" s="17">
        <v>434968.98345</v>
      </c>
      <c r="F136" s="17">
        <v>12132.18</v>
      </c>
      <c r="G136" s="17">
        <v>13921.67655</v>
      </c>
      <c r="H136" s="17">
        <v>24273</v>
      </c>
      <c r="I136" s="40">
        <v>121321.8</v>
      </c>
      <c r="J136" s="17">
        <v>222222.72931200001</v>
      </c>
      <c r="K136" s="17">
        <v>140518.1020791</v>
      </c>
      <c r="L136" s="17">
        <v>133.97258360000001</v>
      </c>
      <c r="M136" s="17">
        <v>436712.38117199996</v>
      </c>
      <c r="N136" s="17">
        <v>91678.948132499994</v>
      </c>
      <c r="O136" s="77">
        <v>0.71704999999999997</v>
      </c>
      <c r="P136" s="77">
        <v>0.71704999999999997</v>
      </c>
      <c r="Q136" s="77">
        <v>0.71704999999999997</v>
      </c>
      <c r="R136" s="77">
        <v>2.2949999999999998E-2</v>
      </c>
      <c r="S136" s="77">
        <v>2.2949999999999998E-2</v>
      </c>
      <c r="T136" s="77">
        <v>4.0014243112120006E-2</v>
      </c>
      <c r="U136" s="77">
        <v>0.02</v>
      </c>
      <c r="V136" s="77">
        <v>0.2</v>
      </c>
    </row>
    <row r="137" spans="1:22" x14ac:dyDescent="0.2">
      <c r="A137" s="17" t="s">
        <v>233</v>
      </c>
      <c r="B137" s="17" t="s">
        <v>235</v>
      </c>
      <c r="C137" s="17" t="s">
        <v>411</v>
      </c>
      <c r="D137" s="17">
        <v>1069119</v>
      </c>
      <c r="E137" s="17">
        <v>646506.95048999996</v>
      </c>
      <c r="F137" s="17">
        <v>21382.38</v>
      </c>
      <c r="G137" s="17">
        <v>20623.305509999998</v>
      </c>
      <c r="H137" s="17">
        <v>59481</v>
      </c>
      <c r="I137" s="40">
        <v>320735.7</v>
      </c>
      <c r="J137" s="17">
        <v>330278.42141280003</v>
      </c>
      <c r="K137" s="17">
        <v>208839.85417080001</v>
      </c>
      <c r="L137" s="17">
        <v>199.11051069999999</v>
      </c>
      <c r="M137" s="17">
        <v>649429.76597040007</v>
      </c>
      <c r="N137" s="17">
        <v>138157.56828450001</v>
      </c>
      <c r="O137" s="77">
        <v>0.60470999999999997</v>
      </c>
      <c r="P137" s="77">
        <v>0.60470999999999997</v>
      </c>
      <c r="Q137" s="77">
        <v>0.60470999999999997</v>
      </c>
      <c r="R137" s="77">
        <v>1.9289999999999998E-2</v>
      </c>
      <c r="S137" s="77">
        <v>1.9289999999999998E-2</v>
      </c>
      <c r="T137" s="77">
        <v>5.5635527944036166E-2</v>
      </c>
      <c r="U137" s="77">
        <v>0.02</v>
      </c>
      <c r="V137" s="77">
        <v>0.3</v>
      </c>
    </row>
    <row r="138" spans="1:22" x14ac:dyDescent="0.2">
      <c r="A138" s="17" t="s">
        <v>233</v>
      </c>
      <c r="B138" s="17" t="s">
        <v>236</v>
      </c>
      <c r="C138" s="17" t="s">
        <v>412</v>
      </c>
      <c r="D138" s="17">
        <v>535221</v>
      </c>
      <c r="E138" s="17">
        <v>398022.44886</v>
      </c>
      <c r="F138" s="17">
        <v>10704.42</v>
      </c>
      <c r="G138" s="17">
        <v>12492.058139999999</v>
      </c>
      <c r="H138" s="17">
        <v>44280</v>
      </c>
      <c r="I138" s="40">
        <v>69578.73</v>
      </c>
      <c r="J138" s="17">
        <v>203146.25875920002</v>
      </c>
      <c r="K138" s="17">
        <v>128386.61516979999</v>
      </c>
      <c r="L138" s="17">
        <v>122.5310585</v>
      </c>
      <c r="M138" s="17">
        <v>399578.17192559998</v>
      </c>
      <c r="N138" s="17">
        <v>85392.896733000001</v>
      </c>
      <c r="O138" s="77">
        <v>0.74365999999999999</v>
      </c>
      <c r="P138" s="77">
        <v>0.74365999999999999</v>
      </c>
      <c r="Q138" s="77">
        <v>0.74365999999999999</v>
      </c>
      <c r="R138" s="77">
        <v>2.334E-2</v>
      </c>
      <c r="S138" s="77">
        <v>2.334E-2</v>
      </c>
      <c r="T138" s="77">
        <v>8.2732179791151703E-2</v>
      </c>
      <c r="U138" s="77">
        <v>0.02</v>
      </c>
      <c r="V138" s="77">
        <v>0.13</v>
      </c>
    </row>
    <row r="139" spans="1:22" x14ac:dyDescent="0.2">
      <c r="A139" s="17" t="s">
        <v>233</v>
      </c>
      <c r="B139" s="17" t="s">
        <v>237</v>
      </c>
      <c r="C139" s="17" t="s">
        <v>413</v>
      </c>
      <c r="D139" s="17">
        <v>159624</v>
      </c>
      <c r="E139" s="17">
        <v>146062.34495999999</v>
      </c>
      <c r="F139" s="17">
        <v>3192.48</v>
      </c>
      <c r="G139" s="17">
        <v>4463.0870400000003</v>
      </c>
      <c r="H139" s="17">
        <v>5886</v>
      </c>
      <c r="I139" s="40">
        <v>0</v>
      </c>
      <c r="J139" s="17">
        <v>74412.795787199997</v>
      </c>
      <c r="K139" s="17">
        <v>46980.663069800001</v>
      </c>
      <c r="L139" s="17">
        <v>44.934861599999998</v>
      </c>
      <c r="M139" s="17">
        <v>146552.89340159998</v>
      </c>
      <c r="N139" s="17">
        <v>30529.696607999998</v>
      </c>
      <c r="O139" s="77">
        <v>0.91503999999999985</v>
      </c>
      <c r="P139" s="77">
        <v>0.91503999999999985</v>
      </c>
      <c r="Q139" s="77">
        <v>0.91503999999999985</v>
      </c>
      <c r="R139" s="77">
        <v>2.7960000000000002E-2</v>
      </c>
      <c r="S139" s="77">
        <v>2.7960000000000002E-2</v>
      </c>
      <c r="T139" s="77">
        <v>3.6874154262516917E-2</v>
      </c>
      <c r="U139" s="77">
        <v>0.02</v>
      </c>
      <c r="V139" s="77">
        <v>0</v>
      </c>
    </row>
    <row r="140" spans="1:22" x14ac:dyDescent="0.2">
      <c r="A140" s="17" t="s">
        <v>233</v>
      </c>
      <c r="B140" s="17" t="s">
        <v>238</v>
      </c>
      <c r="C140" s="17" t="s">
        <v>414</v>
      </c>
      <c r="D140" s="17">
        <v>200286</v>
      </c>
      <c r="E140" s="17">
        <v>153951.83676000001</v>
      </c>
      <c r="F140" s="17">
        <v>4005.72</v>
      </c>
      <c r="G140" s="17">
        <v>4674.6752399999996</v>
      </c>
      <c r="H140" s="17">
        <v>37557</v>
      </c>
      <c r="I140" s="40">
        <v>0</v>
      </c>
      <c r="J140" s="17">
        <v>78458.831647200001</v>
      </c>
      <c r="K140" s="17">
        <v>49545.554300900003</v>
      </c>
      <c r="L140" s="17">
        <v>47.354721500000004</v>
      </c>
      <c r="M140" s="17">
        <v>154542.40140959999</v>
      </c>
      <c r="N140" s="17">
        <v>34446.527478000004</v>
      </c>
      <c r="O140" s="77">
        <v>0.76866000000000001</v>
      </c>
      <c r="P140" s="77">
        <v>0.76866000000000001</v>
      </c>
      <c r="Q140" s="77">
        <v>0.76866000000000001</v>
      </c>
      <c r="R140" s="77">
        <v>2.334E-2</v>
      </c>
      <c r="S140" s="77">
        <v>2.334E-2</v>
      </c>
      <c r="T140" s="77">
        <v>0.18751685090320841</v>
      </c>
      <c r="U140" s="77">
        <v>0.02</v>
      </c>
      <c r="V140" s="77">
        <v>0</v>
      </c>
    </row>
    <row r="141" spans="1:22" x14ac:dyDescent="0.2">
      <c r="A141" s="17" t="s">
        <v>239</v>
      </c>
      <c r="B141" s="17" t="s">
        <v>240</v>
      </c>
      <c r="C141" s="17" t="s">
        <v>415</v>
      </c>
      <c r="D141" s="17">
        <v>178416</v>
      </c>
      <c r="E141" s="17">
        <v>118823.27184</v>
      </c>
      <c r="F141" s="17">
        <v>3568.32</v>
      </c>
      <c r="G141" s="17">
        <v>3570.1041599999999</v>
      </c>
      <c r="H141" s="17">
        <v>52542</v>
      </c>
      <c r="I141" s="40">
        <v>0</v>
      </c>
      <c r="J141" s="17">
        <v>60561.069508799999</v>
      </c>
      <c r="K141" s="17">
        <v>38245.950937099995</v>
      </c>
      <c r="L141" s="17">
        <v>36.539965200000005</v>
      </c>
      <c r="M141" s="17">
        <v>119333.2198464</v>
      </c>
      <c r="N141" s="17">
        <v>28287.571032</v>
      </c>
      <c r="O141" s="77">
        <v>0.66599000000000008</v>
      </c>
      <c r="P141" s="77">
        <v>0.66599000000000008</v>
      </c>
      <c r="Q141" s="77">
        <v>0.66599000000000008</v>
      </c>
      <c r="R141" s="77">
        <v>2.001E-2</v>
      </c>
      <c r="S141" s="77">
        <v>2.001E-2</v>
      </c>
      <c r="T141" s="77">
        <v>0.29449152542372881</v>
      </c>
      <c r="U141" s="77">
        <v>0.02</v>
      </c>
      <c r="V141" s="77">
        <v>0</v>
      </c>
    </row>
    <row r="142" spans="1:22" x14ac:dyDescent="0.2">
      <c r="A142" s="17" t="s">
        <v>239</v>
      </c>
      <c r="B142" s="17" t="s">
        <v>241</v>
      </c>
      <c r="C142" s="17" t="s">
        <v>416</v>
      </c>
      <c r="D142" s="17">
        <v>131490</v>
      </c>
      <c r="E142" s="17">
        <v>107707.4037</v>
      </c>
      <c r="F142" s="17">
        <v>2629.8</v>
      </c>
      <c r="G142" s="17">
        <v>3270.1563000000001</v>
      </c>
      <c r="H142" s="17">
        <v>17847</v>
      </c>
      <c r="I142" s="40">
        <v>0</v>
      </c>
      <c r="J142" s="17">
        <v>54876.081204000002</v>
      </c>
      <c r="K142" s="17">
        <v>34647.852105299993</v>
      </c>
      <c r="L142" s="17">
        <v>33.130085700000002</v>
      </c>
      <c r="M142" s="17">
        <v>108100.439352</v>
      </c>
      <c r="N142" s="17">
        <v>23488.486785000001</v>
      </c>
      <c r="O142" s="77">
        <v>0.81912999999999991</v>
      </c>
      <c r="P142" s="77">
        <v>0.81912999999999991</v>
      </c>
      <c r="Q142" s="77">
        <v>0.81912999999999991</v>
      </c>
      <c r="R142" s="77">
        <v>2.487E-2</v>
      </c>
      <c r="S142" s="77">
        <v>2.487E-2</v>
      </c>
      <c r="T142" s="77">
        <v>0.13572895277207392</v>
      </c>
      <c r="U142" s="77">
        <v>0.02</v>
      </c>
      <c r="V142" s="77">
        <v>0</v>
      </c>
    </row>
    <row r="143" spans="1:22" x14ac:dyDescent="0.2">
      <c r="A143" s="17" t="s">
        <v>239</v>
      </c>
      <c r="B143" s="17" t="s">
        <v>242</v>
      </c>
      <c r="C143" s="17" t="s">
        <v>417</v>
      </c>
      <c r="D143" s="17">
        <v>434754</v>
      </c>
      <c r="E143" s="17">
        <v>382648.73310000001</v>
      </c>
      <c r="F143" s="17">
        <v>8695.08</v>
      </c>
      <c r="G143" s="17">
        <v>11673.144899999999</v>
      </c>
      <c r="H143" s="17">
        <v>31617</v>
      </c>
      <c r="I143" s="40">
        <v>0</v>
      </c>
      <c r="J143" s="17">
        <v>194953.96710000001</v>
      </c>
      <c r="K143" s="17">
        <v>123088.6613656</v>
      </c>
      <c r="L143" s="17">
        <v>117.7139672</v>
      </c>
      <c r="M143" s="17">
        <v>383971.72845599998</v>
      </c>
      <c r="N143" s="17">
        <v>81151.571114999999</v>
      </c>
      <c r="O143" s="77">
        <v>0.88014999999999999</v>
      </c>
      <c r="P143" s="77">
        <v>0.88014999999999999</v>
      </c>
      <c r="Q143" s="77">
        <v>0.88014999999999999</v>
      </c>
      <c r="R143" s="77">
        <v>2.6849999999999999E-2</v>
      </c>
      <c r="S143" s="77">
        <v>2.6849999999999999E-2</v>
      </c>
      <c r="T143" s="77">
        <v>7.2723885231648244E-2</v>
      </c>
      <c r="U143" s="77">
        <v>0.02</v>
      </c>
      <c r="V143" s="77">
        <v>0</v>
      </c>
    </row>
    <row r="144" spans="1:22" x14ac:dyDescent="0.2">
      <c r="A144" s="17" t="s">
        <v>239</v>
      </c>
      <c r="B144" s="17" t="s">
        <v>243</v>
      </c>
      <c r="C144" s="17" t="s">
        <v>418</v>
      </c>
      <c r="D144" s="17">
        <v>486405</v>
      </c>
      <c r="E144" s="17">
        <v>382669.40564999997</v>
      </c>
      <c r="F144" s="17">
        <v>9728.1</v>
      </c>
      <c r="G144" s="17">
        <v>11805.049349999999</v>
      </c>
      <c r="H144" s="17">
        <v>82404</v>
      </c>
      <c r="I144" s="40">
        <v>0</v>
      </c>
      <c r="J144" s="17">
        <v>195179.541948</v>
      </c>
      <c r="K144" s="17">
        <v>123307.7282233</v>
      </c>
      <c r="L144" s="17">
        <v>117.7532975</v>
      </c>
      <c r="M144" s="17">
        <v>384118.19492400001</v>
      </c>
      <c r="N144" s="17">
        <v>84855.7457325</v>
      </c>
      <c r="O144" s="77">
        <v>0.78673000000000004</v>
      </c>
      <c r="P144" s="77">
        <v>0.78673000000000004</v>
      </c>
      <c r="Q144" s="77">
        <v>0.78673000000000004</v>
      </c>
      <c r="R144" s="77">
        <v>2.4269999999999996E-2</v>
      </c>
      <c r="S144" s="77">
        <v>2.4269999999999996E-2</v>
      </c>
      <c r="T144" s="77">
        <v>0.1694143769081321</v>
      </c>
      <c r="U144" s="77">
        <v>0.02</v>
      </c>
      <c r="V144" s="77">
        <v>0</v>
      </c>
    </row>
    <row r="145" spans="1:22" x14ac:dyDescent="0.2">
      <c r="A145" s="17" t="s">
        <v>239</v>
      </c>
      <c r="B145" s="17" t="s">
        <v>244</v>
      </c>
      <c r="C145" s="42" t="s">
        <v>419</v>
      </c>
      <c r="D145" s="17">
        <v>1384317</v>
      </c>
      <c r="E145" s="17">
        <v>723010.09860000003</v>
      </c>
      <c r="F145" s="17">
        <v>27686.34</v>
      </c>
      <c r="G145" s="17">
        <v>24724.877399999998</v>
      </c>
      <c r="H145" s="17">
        <v>363231</v>
      </c>
      <c r="I145" s="40">
        <v>245728.34999999998</v>
      </c>
      <c r="J145" s="17">
        <v>371470.20681599999</v>
      </c>
      <c r="K145" s="17">
        <v>235628.21881000002</v>
      </c>
      <c r="L145" s="17">
        <v>223.08777460000002</v>
      </c>
      <c r="M145" s="17">
        <v>726829.96107600001</v>
      </c>
      <c r="N145" s="17">
        <v>176093.56881</v>
      </c>
      <c r="O145" s="77">
        <v>0.52228651284351779</v>
      </c>
      <c r="P145" s="77">
        <v>0.52228651284351779</v>
      </c>
      <c r="Q145" s="77">
        <v>0.52228651284351779</v>
      </c>
      <c r="R145" s="77">
        <v>1.7860704881902046E-2</v>
      </c>
      <c r="S145" s="77">
        <v>1.7860704881902046E-2</v>
      </c>
      <c r="T145" s="77">
        <v>0.26239004505470931</v>
      </c>
      <c r="U145" s="77">
        <v>0.02</v>
      </c>
      <c r="V145" s="77">
        <v>0.17750872813091217</v>
      </c>
    </row>
    <row r="146" spans="1:22" x14ac:dyDescent="0.2">
      <c r="A146" s="17" t="s">
        <v>239</v>
      </c>
      <c r="B146" s="17" t="s">
        <v>245</v>
      </c>
      <c r="C146" s="17" t="s">
        <v>420</v>
      </c>
      <c r="D146" s="17">
        <v>318357</v>
      </c>
      <c r="E146" s="17">
        <v>215871.51456000001</v>
      </c>
      <c r="F146" s="17">
        <v>6367.14</v>
      </c>
      <c r="G146" s="17">
        <v>6341.6714400000001</v>
      </c>
      <c r="H146" s="17">
        <v>89748</v>
      </c>
      <c r="I146" s="40">
        <v>0</v>
      </c>
      <c r="J146" s="17">
        <v>109875.45773520001</v>
      </c>
      <c r="K146" s="17">
        <v>69337.476780700003</v>
      </c>
      <c r="L146" s="17">
        <v>66.347686500000009</v>
      </c>
      <c r="M146" s="17">
        <v>216778.69319760002</v>
      </c>
      <c r="N146" s="17">
        <v>50956.095708000001</v>
      </c>
      <c r="O146" s="77">
        <v>0.67808000000000002</v>
      </c>
      <c r="P146" s="77">
        <v>0.67808000000000002</v>
      </c>
      <c r="Q146" s="77">
        <v>0.67808000000000002</v>
      </c>
      <c r="R146" s="77">
        <v>1.992E-2</v>
      </c>
      <c r="S146" s="77">
        <v>1.992E-2</v>
      </c>
      <c r="T146" s="77">
        <v>0.28190993130353659</v>
      </c>
      <c r="U146" s="77">
        <v>0.02</v>
      </c>
      <c r="V146" s="77">
        <v>0</v>
      </c>
    </row>
    <row r="147" spans="1:22" x14ac:dyDescent="0.2">
      <c r="A147" s="17" t="s">
        <v>246</v>
      </c>
      <c r="B147" s="17" t="s">
        <v>247</v>
      </c>
      <c r="C147" s="17" t="s">
        <v>421</v>
      </c>
      <c r="D147" s="17">
        <v>531387</v>
      </c>
      <c r="E147" s="17">
        <v>409423.05576000002</v>
      </c>
      <c r="F147" s="17">
        <v>10627.74</v>
      </c>
      <c r="G147" s="17">
        <v>12498.222239999999</v>
      </c>
      <c r="H147" s="17">
        <v>29835</v>
      </c>
      <c r="I147" s="40">
        <v>69080.31</v>
      </c>
      <c r="J147" s="17">
        <v>208599.71173919999</v>
      </c>
      <c r="K147" s="17">
        <v>131705.75125609999</v>
      </c>
      <c r="L147" s="17">
        <v>125.9527643</v>
      </c>
      <c r="M147" s="17">
        <v>410965.80942959996</v>
      </c>
      <c r="N147" s="17">
        <v>86642.826767999999</v>
      </c>
      <c r="O147" s="77">
        <v>0.77048000000000016</v>
      </c>
      <c r="P147" s="77">
        <v>0.77048000000000016</v>
      </c>
      <c r="Q147" s="77">
        <v>0.77048000000000016</v>
      </c>
      <c r="R147" s="77">
        <v>2.3519999999999999E-2</v>
      </c>
      <c r="S147" s="77">
        <v>2.3519999999999999E-2</v>
      </c>
      <c r="T147" s="77">
        <v>5.6145521060921702E-2</v>
      </c>
      <c r="U147" s="77">
        <v>0.02</v>
      </c>
      <c r="V147" s="77">
        <v>0.13</v>
      </c>
    </row>
    <row r="148" spans="1:22" x14ac:dyDescent="0.2">
      <c r="A148" s="17" t="s">
        <v>246</v>
      </c>
      <c r="B148" s="17" t="s">
        <v>248</v>
      </c>
      <c r="C148" s="17" t="s">
        <v>422</v>
      </c>
      <c r="D148" s="17">
        <v>230634</v>
      </c>
      <c r="E148" s="17">
        <v>137520.13518000001</v>
      </c>
      <c r="F148" s="17">
        <v>4612.68</v>
      </c>
      <c r="G148" s="17">
        <v>4089.1408200000001</v>
      </c>
      <c r="H148" s="17">
        <v>65961</v>
      </c>
      <c r="I148" s="40">
        <v>18450.72</v>
      </c>
      <c r="J148" s="17">
        <v>70059.366741599995</v>
      </c>
      <c r="K148" s="17">
        <v>44233.814619500001</v>
      </c>
      <c r="L148" s="17">
        <v>42.278916200000005</v>
      </c>
      <c r="M148" s="17">
        <v>138157.51517279999</v>
      </c>
      <c r="N148" s="17">
        <v>33132.742119000002</v>
      </c>
      <c r="O148" s="77">
        <v>0.59627000000000008</v>
      </c>
      <c r="P148" s="77">
        <v>0.59627000000000008</v>
      </c>
      <c r="Q148" s="77">
        <v>0.59627000000000008</v>
      </c>
      <c r="R148" s="77">
        <v>1.7729999999999999E-2</v>
      </c>
      <c r="S148" s="77">
        <v>1.7729999999999999E-2</v>
      </c>
      <c r="T148" s="77">
        <v>0.28599859517677362</v>
      </c>
      <c r="U148" s="77">
        <v>0.02</v>
      </c>
      <c r="V148" s="77">
        <v>0.08</v>
      </c>
    </row>
    <row r="149" spans="1:22" x14ac:dyDescent="0.2">
      <c r="A149" s="17" t="s">
        <v>246</v>
      </c>
      <c r="B149" s="17" t="s">
        <v>249</v>
      </c>
      <c r="C149" s="17" t="s">
        <v>423</v>
      </c>
      <c r="D149" s="17">
        <v>449955</v>
      </c>
      <c r="E149" s="17">
        <v>270751.42215</v>
      </c>
      <c r="F149" s="17">
        <v>8999.1</v>
      </c>
      <c r="G149" s="17">
        <v>8220.67785</v>
      </c>
      <c r="H149" s="17">
        <v>103437</v>
      </c>
      <c r="I149" s="40">
        <v>58494.15</v>
      </c>
      <c r="J149" s="17">
        <v>138051.77392799998</v>
      </c>
      <c r="K149" s="17">
        <v>87202.694144499997</v>
      </c>
      <c r="L149" s="17">
        <v>83.281733900000006</v>
      </c>
      <c r="M149" s="17">
        <v>271994.53676399996</v>
      </c>
      <c r="N149" s="17">
        <v>63375.348307499997</v>
      </c>
      <c r="O149" s="77">
        <v>0.60172999999999999</v>
      </c>
      <c r="P149" s="77">
        <v>0.60172999999999999</v>
      </c>
      <c r="Q149" s="77">
        <v>0.60172999999999999</v>
      </c>
      <c r="R149" s="77">
        <v>1.8270000000000002E-2</v>
      </c>
      <c r="S149" s="77">
        <v>1.8270000000000002E-2</v>
      </c>
      <c r="T149" s="77">
        <v>0.22988298829882989</v>
      </c>
      <c r="U149" s="77">
        <v>0.02</v>
      </c>
      <c r="V149" s="77">
        <v>0.13</v>
      </c>
    </row>
    <row r="150" spans="1:22" x14ac:dyDescent="0.2">
      <c r="A150" s="17" t="s">
        <v>246</v>
      </c>
      <c r="B150" s="17" t="s">
        <v>250</v>
      </c>
      <c r="C150" s="17" t="s">
        <v>424</v>
      </c>
      <c r="D150" s="17">
        <v>195669</v>
      </c>
      <c r="E150" s="17">
        <v>186061.65210000001</v>
      </c>
      <c r="F150" s="17">
        <v>3913.38</v>
      </c>
      <c r="G150" s="17">
        <v>5693.9678999999996</v>
      </c>
      <c r="H150" s="17">
        <v>0</v>
      </c>
      <c r="I150" s="41">
        <v>0</v>
      </c>
      <c r="J150" s="17">
        <v>94785.976980000007</v>
      </c>
      <c r="K150" s="17">
        <v>59841.3563488</v>
      </c>
      <c r="L150" s="17">
        <v>57.242457199999997</v>
      </c>
      <c r="M150" s="17">
        <v>186669.008676</v>
      </c>
      <c r="N150" s="17">
        <v>38348.188965000001</v>
      </c>
      <c r="O150" s="77">
        <v>0.95090000000000008</v>
      </c>
      <c r="P150" s="77">
        <v>0.95090000000000008</v>
      </c>
      <c r="Q150" s="77">
        <v>0.95090000000000008</v>
      </c>
      <c r="R150" s="77">
        <v>2.9099999999999997E-2</v>
      </c>
      <c r="S150" s="77">
        <v>2.9099999999999997E-2</v>
      </c>
      <c r="T150" s="77">
        <v>0</v>
      </c>
      <c r="U150" s="77">
        <v>0.02</v>
      </c>
      <c r="V150" s="77">
        <v>0</v>
      </c>
    </row>
    <row r="151" spans="1:22" x14ac:dyDescent="0.2">
      <c r="A151" s="17" t="s">
        <v>246</v>
      </c>
      <c r="B151" s="17" t="s">
        <v>251</v>
      </c>
      <c r="C151" s="17" t="s">
        <v>425</v>
      </c>
      <c r="D151" s="17">
        <v>163863</v>
      </c>
      <c r="E151" s="17">
        <v>115759.37772</v>
      </c>
      <c r="F151" s="17">
        <v>3277.26</v>
      </c>
      <c r="G151" s="17">
        <v>3696.74928</v>
      </c>
      <c r="H151" s="17">
        <v>41148</v>
      </c>
      <c r="I151" s="41">
        <v>0</v>
      </c>
      <c r="J151" s="17">
        <v>59191.8530904</v>
      </c>
      <c r="K151" s="17">
        <v>37447.762595599997</v>
      </c>
      <c r="L151" s="17">
        <v>35.652416899999999</v>
      </c>
      <c r="M151" s="17">
        <v>116241.6011112</v>
      </c>
      <c r="N151" s="17">
        <v>26863.858656</v>
      </c>
      <c r="O151" s="77">
        <v>0.70644000000000007</v>
      </c>
      <c r="P151" s="77">
        <v>0.70644000000000007</v>
      </c>
      <c r="Q151" s="77">
        <v>0.70644000000000007</v>
      </c>
      <c r="R151" s="77">
        <v>2.2560000000000004E-2</v>
      </c>
      <c r="S151" s="77">
        <v>2.2560000000000004E-2</v>
      </c>
      <c r="T151" s="77">
        <v>0.25111220958971825</v>
      </c>
      <c r="U151" s="77">
        <v>0.02</v>
      </c>
      <c r="V151" s="77">
        <v>0</v>
      </c>
    </row>
  </sheetData>
  <mergeCells count="3">
    <mergeCell ref="C1:C2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obliczenia_efekt_PM10</vt:lpstr>
      <vt:lpstr>obliczenia_efekt_PM2,5</vt:lpstr>
      <vt:lpstr>obliczenia_efekt_B(a)P</vt:lpstr>
      <vt:lpstr>obliczenia_efekt_SO2</vt:lpstr>
      <vt:lpstr>obliczenia_efekt_NO2</vt:lpstr>
      <vt:lpstr>źródła ciepła </vt:lpstr>
      <vt:lpstr>termomodernizacja</vt:lpstr>
      <vt:lpstr>emisja powierzchniowa_miasta</vt:lpstr>
      <vt:lpstr>emisja powierzchniowa_gminy</vt:lpstr>
      <vt:lpstr>powierzchnie_gminy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Korszun-Kłak</dc:creator>
  <cp:lastModifiedBy>korszunk</cp:lastModifiedBy>
  <dcterms:created xsi:type="dcterms:W3CDTF">2017-01-19T07:53:28Z</dcterms:created>
  <dcterms:modified xsi:type="dcterms:W3CDTF">2018-01-29T08:31:59Z</dcterms:modified>
</cp:coreProperties>
</file>